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e\Desktop\"/>
    </mc:Choice>
  </mc:AlternateContent>
  <bookViews>
    <workbookView xWindow="0" yWindow="0" windowWidth="20490" windowHeight="7755" firstSheet="1" activeTab="1"/>
  </bookViews>
  <sheets>
    <sheet name="2014 Main Scores" sheetId="12" r:id="rId1"/>
    <sheet name="TEAMS - SENIOR" sheetId="13" r:id="rId2"/>
    <sheet name="TEAMS - JUNIOR" sheetId="14" r:id="rId3"/>
    <sheet name="Arena B - N24 (Snr)" sheetId="6" r:id="rId4"/>
    <sheet name="Arena A - N24 (Snr)" sheetId="9" r:id="rId5"/>
    <sheet name="Arena B - P18 (Jnr)" sheetId="10" r:id="rId6"/>
    <sheet name="Arena A - P18 (S)" sheetId="7" r:id="rId7"/>
    <sheet name="Arena B - P18 (Snr)" sheetId="11" r:id="rId8"/>
    <sheet name="Arena A - N24 (Jnr)" sheetId="8" r:id="rId9"/>
    <sheet name="running order" sheetId="15" r:id="rId10"/>
    <sheet name="by club and team" sheetId="16" r:id="rId11"/>
  </sheets>
  <definedNames>
    <definedName name="_xlnm._FilterDatabase" localSheetId="2" hidden="1">'TEAMS - JUNIOR'!$A$2:$R$44</definedName>
    <definedName name="_xlnm._FilterDatabase" localSheetId="1" hidden="1">'TEAMS - SENIOR'!$A$2:$R$145</definedName>
    <definedName name="_xlnm.Print_Area" localSheetId="0">'2014 Main Scores'!#REF!</definedName>
    <definedName name="_xlnm.Print_Area" localSheetId="8">'Arena A - N24 (Jnr)'!$A$1:$O$16</definedName>
    <definedName name="_xlnm.Print_Area" localSheetId="4">'Arena A - N24 (Snr)'!$A$1:$O$26</definedName>
    <definedName name="_xlnm.Print_Area" localSheetId="6">'Arena A - P18 (S)'!$A$1:$O$26</definedName>
    <definedName name="_xlnm.Print_Area" localSheetId="3">'Arena B - N24 (Snr)'!$A$1:$O$26</definedName>
    <definedName name="_xlnm.Print_Area" localSheetId="5">'Arena B - P18 (Jnr)'!$A$1:$O$16</definedName>
    <definedName name="_xlnm.Print_Area" localSheetId="7">'Arena B - P18 (Snr)'!$A$1:$O$26</definedName>
    <definedName name="_xlnm.Print_Area" localSheetId="10">'by club and team'!#REF!</definedName>
    <definedName name="_xlnm.Print_Area" localSheetId="9">'running order'!#REF!</definedName>
    <definedName name="_xlnm.Print_Area" localSheetId="2">'TEAMS - JUNIOR'!$C$1:$P$37</definedName>
    <definedName name="_xlnm.Print_Area" localSheetId="1">'TEAMS - SENIOR'!$C$1:$P$122</definedName>
    <definedName name="_xlnm.Print_Titles" localSheetId="0">'2014 Main Scores'!$1:$1</definedName>
    <definedName name="_xlnm.Print_Titles" localSheetId="8">'Arena A - N24 (Jnr)'!$2:$2</definedName>
    <definedName name="_xlnm.Print_Titles" localSheetId="4">'Arena A - N24 (Snr)'!$2:$2</definedName>
    <definedName name="_xlnm.Print_Titles" localSheetId="6">'Arena A - P18 (S)'!$2:$2</definedName>
    <definedName name="_xlnm.Print_Titles" localSheetId="3">'Arena B - N24 (Snr)'!$2:$2</definedName>
    <definedName name="_xlnm.Print_Titles" localSheetId="5">'Arena B - P18 (Jnr)'!$2:$2</definedName>
    <definedName name="_xlnm.Print_Titles" localSheetId="7">'Arena B - P18 (Snr)'!$2:$2</definedName>
    <definedName name="_xlnm.Print_Titles" localSheetId="10">'by club and team'!$1:$1</definedName>
    <definedName name="_xlnm.Print_Titles" localSheetId="9">'running order'!$1:$1</definedName>
    <definedName name="_xlnm.Print_Titles" localSheetId="2">'TEAMS - JUNIOR'!$2:$2</definedName>
    <definedName name="_xlnm.Print_Titles" localSheetId="1">'TEAMS - SENIOR'!$2:$2</definedName>
  </definedNames>
  <calcPr calcId="152511"/>
</workbook>
</file>

<file path=xl/calcChain.xml><?xml version="1.0" encoding="utf-8"?>
<calcChain xmlns="http://schemas.openxmlformats.org/spreadsheetml/2006/main">
  <c r="K141" i="12" l="1"/>
  <c r="M67" i="12"/>
  <c r="K64" i="12"/>
  <c r="K129" i="12"/>
  <c r="K130" i="12"/>
  <c r="K52" i="12"/>
  <c r="K96" i="12"/>
  <c r="K19" i="12"/>
  <c r="K88" i="12"/>
  <c r="K6" i="12"/>
  <c r="D4" i="7" l="1"/>
  <c r="E4" i="7"/>
  <c r="F4" i="7"/>
  <c r="G4" i="7"/>
  <c r="D5" i="7"/>
  <c r="E5" i="7"/>
  <c r="F5" i="7"/>
  <c r="G5" i="7"/>
  <c r="D6" i="7"/>
  <c r="E6" i="7"/>
  <c r="F6" i="7"/>
  <c r="G6" i="7"/>
  <c r="D7" i="7"/>
  <c r="E7" i="7"/>
  <c r="F7" i="7"/>
  <c r="G7" i="7"/>
  <c r="D8" i="7"/>
  <c r="E8" i="7"/>
  <c r="F8" i="7"/>
  <c r="G8" i="7"/>
  <c r="D9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D18" i="7"/>
  <c r="E18" i="7"/>
  <c r="F18" i="7"/>
  <c r="G18" i="7"/>
  <c r="D19" i="7"/>
  <c r="E19" i="7"/>
  <c r="F19" i="7"/>
  <c r="G19" i="7"/>
  <c r="D20" i="7"/>
  <c r="E20" i="7"/>
  <c r="F20" i="7"/>
  <c r="G20" i="7"/>
  <c r="D21" i="7"/>
  <c r="E21" i="7"/>
  <c r="F21" i="7"/>
  <c r="G21" i="7"/>
  <c r="D22" i="7"/>
  <c r="E22" i="7"/>
  <c r="F22" i="7"/>
  <c r="G22" i="7"/>
  <c r="D23" i="7"/>
  <c r="E23" i="7"/>
  <c r="F23" i="7"/>
  <c r="G23" i="7"/>
  <c r="D24" i="7"/>
  <c r="E24" i="7"/>
  <c r="F24" i="7"/>
  <c r="G24" i="7"/>
  <c r="D25" i="7"/>
  <c r="E25" i="7"/>
  <c r="F25" i="7"/>
  <c r="G25" i="7"/>
  <c r="D26" i="7"/>
  <c r="E26" i="7"/>
  <c r="F26" i="7"/>
  <c r="G26" i="7"/>
  <c r="G3" i="7"/>
  <c r="F3" i="7"/>
  <c r="E3" i="7"/>
  <c r="D3" i="7"/>
  <c r="D4" i="9"/>
  <c r="E4" i="9"/>
  <c r="F4" i="9"/>
  <c r="G4" i="9"/>
  <c r="D5" i="9"/>
  <c r="E5" i="9"/>
  <c r="F5" i="9"/>
  <c r="G5" i="9"/>
  <c r="D6" i="9"/>
  <c r="E6" i="9"/>
  <c r="F6" i="9"/>
  <c r="G6" i="9"/>
  <c r="D7" i="9"/>
  <c r="E7" i="9"/>
  <c r="F7" i="9"/>
  <c r="G7" i="9"/>
  <c r="D8" i="9"/>
  <c r="E8" i="9"/>
  <c r="F8" i="9"/>
  <c r="G8" i="9"/>
  <c r="D9" i="9"/>
  <c r="E9" i="9"/>
  <c r="F9" i="9"/>
  <c r="G9" i="9"/>
  <c r="D10" i="9"/>
  <c r="E10" i="9"/>
  <c r="F10" i="9"/>
  <c r="G10" i="9"/>
  <c r="D11" i="9"/>
  <c r="E11" i="9"/>
  <c r="F11" i="9"/>
  <c r="G11" i="9"/>
  <c r="D12" i="9"/>
  <c r="E12" i="9"/>
  <c r="F12" i="9"/>
  <c r="G12" i="9"/>
  <c r="D13" i="9"/>
  <c r="E13" i="9"/>
  <c r="F13" i="9"/>
  <c r="G13" i="9"/>
  <c r="D14" i="9"/>
  <c r="E14" i="9"/>
  <c r="F14" i="9"/>
  <c r="G14" i="9"/>
  <c r="D15" i="9"/>
  <c r="E15" i="9"/>
  <c r="F15" i="9"/>
  <c r="G15" i="9"/>
  <c r="D16" i="9"/>
  <c r="E16" i="9"/>
  <c r="F16" i="9"/>
  <c r="G16" i="9"/>
  <c r="D17" i="9"/>
  <c r="E17" i="9"/>
  <c r="F17" i="9"/>
  <c r="G17" i="9"/>
  <c r="D18" i="9"/>
  <c r="E18" i="9"/>
  <c r="F18" i="9"/>
  <c r="G18" i="9"/>
  <c r="D19" i="9"/>
  <c r="E19" i="9"/>
  <c r="F19" i="9"/>
  <c r="G19" i="9"/>
  <c r="D20" i="9"/>
  <c r="E20" i="9"/>
  <c r="F20" i="9"/>
  <c r="G20" i="9"/>
  <c r="D21" i="9"/>
  <c r="E21" i="9"/>
  <c r="F21" i="9"/>
  <c r="G21" i="9"/>
  <c r="D22" i="9"/>
  <c r="E22" i="9"/>
  <c r="F22" i="9"/>
  <c r="G22" i="9"/>
  <c r="D23" i="9"/>
  <c r="E23" i="9"/>
  <c r="F23" i="9"/>
  <c r="G23" i="9"/>
  <c r="D24" i="9"/>
  <c r="E24" i="9"/>
  <c r="F24" i="9"/>
  <c r="G24" i="9"/>
  <c r="D25" i="9"/>
  <c r="E25" i="9"/>
  <c r="F25" i="9"/>
  <c r="G25" i="9"/>
  <c r="D26" i="9"/>
  <c r="E26" i="9"/>
  <c r="F26" i="9"/>
  <c r="G26" i="9"/>
  <c r="G3" i="9"/>
  <c r="F3" i="9"/>
  <c r="E3" i="9"/>
  <c r="D3" i="9"/>
  <c r="D4" i="8"/>
  <c r="E4" i="8"/>
  <c r="F4" i="8"/>
  <c r="G4" i="8"/>
  <c r="D5" i="8"/>
  <c r="E5" i="8"/>
  <c r="F5" i="8"/>
  <c r="G5" i="8"/>
  <c r="D6" i="8"/>
  <c r="E6" i="8"/>
  <c r="F6" i="8"/>
  <c r="G6" i="8"/>
  <c r="D7" i="8"/>
  <c r="E7" i="8"/>
  <c r="F7" i="8"/>
  <c r="G7" i="8"/>
  <c r="D8" i="8"/>
  <c r="E8" i="8"/>
  <c r="F8" i="8"/>
  <c r="G8" i="8"/>
  <c r="D9" i="8"/>
  <c r="E9" i="8"/>
  <c r="F9" i="8"/>
  <c r="G9" i="8"/>
  <c r="D10" i="8"/>
  <c r="E10" i="8"/>
  <c r="F10" i="8"/>
  <c r="G10" i="8"/>
  <c r="D11" i="8"/>
  <c r="E11" i="8"/>
  <c r="F11" i="8"/>
  <c r="G11" i="8"/>
  <c r="D12" i="8"/>
  <c r="E12" i="8"/>
  <c r="F12" i="8"/>
  <c r="G12" i="8"/>
  <c r="D13" i="8"/>
  <c r="E13" i="8"/>
  <c r="F13" i="8"/>
  <c r="G13" i="8"/>
  <c r="D14" i="8"/>
  <c r="E14" i="8"/>
  <c r="F14" i="8"/>
  <c r="G14" i="8"/>
  <c r="D15" i="8"/>
  <c r="E15" i="8"/>
  <c r="F15" i="8"/>
  <c r="G15" i="8"/>
  <c r="D16" i="8"/>
  <c r="E16" i="8"/>
  <c r="F16" i="8"/>
  <c r="G16" i="8"/>
  <c r="G3" i="8"/>
  <c r="F3" i="8"/>
  <c r="E3" i="8"/>
  <c r="D3" i="8"/>
  <c r="D4" i="11"/>
  <c r="E4" i="11"/>
  <c r="F4" i="11"/>
  <c r="G4" i="11"/>
  <c r="D5" i="11"/>
  <c r="E5" i="11"/>
  <c r="F5" i="11"/>
  <c r="G5" i="11"/>
  <c r="D6" i="11"/>
  <c r="E6" i="11"/>
  <c r="F6" i="11"/>
  <c r="G6" i="11"/>
  <c r="D7" i="11"/>
  <c r="E7" i="11"/>
  <c r="F7" i="11"/>
  <c r="G7" i="11"/>
  <c r="D8" i="11"/>
  <c r="E8" i="11"/>
  <c r="F8" i="11"/>
  <c r="G8" i="11"/>
  <c r="D9" i="11"/>
  <c r="E9" i="11"/>
  <c r="F9" i="11"/>
  <c r="G9" i="11"/>
  <c r="D10" i="11"/>
  <c r="E10" i="11"/>
  <c r="F10" i="11"/>
  <c r="G10" i="11"/>
  <c r="D11" i="11"/>
  <c r="E11" i="11"/>
  <c r="F11" i="11"/>
  <c r="G11" i="11"/>
  <c r="D12" i="11"/>
  <c r="E12" i="11"/>
  <c r="F12" i="11"/>
  <c r="G12" i="11"/>
  <c r="D13" i="11"/>
  <c r="E13" i="11"/>
  <c r="F13" i="11"/>
  <c r="G13" i="11"/>
  <c r="D14" i="11"/>
  <c r="E14" i="11"/>
  <c r="F14" i="11"/>
  <c r="G14" i="11"/>
  <c r="D15" i="11"/>
  <c r="E15" i="11"/>
  <c r="F15" i="11"/>
  <c r="G15" i="11"/>
  <c r="D16" i="11"/>
  <c r="E16" i="11"/>
  <c r="F16" i="11"/>
  <c r="G16" i="11"/>
  <c r="D17" i="11"/>
  <c r="E17" i="11"/>
  <c r="F17" i="11"/>
  <c r="G17" i="11"/>
  <c r="D18" i="11"/>
  <c r="E18" i="11"/>
  <c r="F18" i="11"/>
  <c r="G18" i="11"/>
  <c r="D19" i="11"/>
  <c r="E19" i="11"/>
  <c r="F19" i="11"/>
  <c r="G19" i="11"/>
  <c r="D20" i="11"/>
  <c r="E20" i="11"/>
  <c r="F20" i="11"/>
  <c r="G20" i="11"/>
  <c r="D21" i="11"/>
  <c r="E21" i="11"/>
  <c r="F21" i="11"/>
  <c r="G21" i="11"/>
  <c r="D22" i="11"/>
  <c r="E22" i="11"/>
  <c r="F22" i="11"/>
  <c r="G22" i="11"/>
  <c r="D23" i="11"/>
  <c r="E23" i="11"/>
  <c r="F23" i="11"/>
  <c r="G23" i="11"/>
  <c r="D24" i="11"/>
  <c r="E24" i="11"/>
  <c r="F24" i="11"/>
  <c r="G24" i="11"/>
  <c r="D25" i="11"/>
  <c r="E25" i="11"/>
  <c r="F25" i="11"/>
  <c r="G25" i="11"/>
  <c r="D26" i="11"/>
  <c r="E26" i="11"/>
  <c r="F26" i="11"/>
  <c r="G26" i="11"/>
  <c r="G3" i="11"/>
  <c r="F3" i="11"/>
  <c r="E3" i="11"/>
  <c r="D3" i="11"/>
  <c r="D22" i="6"/>
  <c r="E22" i="6"/>
  <c r="F22" i="6"/>
  <c r="G22" i="6"/>
  <c r="D25" i="6"/>
  <c r="E25" i="6"/>
  <c r="F25" i="6"/>
  <c r="G25" i="6"/>
  <c r="D9" i="6"/>
  <c r="E9" i="6"/>
  <c r="F9" i="6"/>
  <c r="G9" i="6"/>
  <c r="D20" i="6"/>
  <c r="E20" i="6"/>
  <c r="F20" i="6"/>
  <c r="G20" i="6"/>
  <c r="D17" i="6"/>
  <c r="E17" i="6"/>
  <c r="F17" i="6"/>
  <c r="G17" i="6"/>
  <c r="D19" i="6"/>
  <c r="E19" i="6"/>
  <c r="F19" i="6"/>
  <c r="G19" i="6"/>
  <c r="D12" i="6"/>
  <c r="E12" i="6"/>
  <c r="F12" i="6"/>
  <c r="G12" i="6"/>
  <c r="D26" i="6"/>
  <c r="E26" i="6"/>
  <c r="F26" i="6"/>
  <c r="G26" i="6"/>
  <c r="D7" i="6"/>
  <c r="E7" i="6"/>
  <c r="F7" i="6"/>
  <c r="G7" i="6"/>
  <c r="D23" i="6"/>
  <c r="E23" i="6"/>
  <c r="F23" i="6"/>
  <c r="G23" i="6"/>
  <c r="D8" i="6"/>
  <c r="E8" i="6"/>
  <c r="F8" i="6"/>
  <c r="G8" i="6"/>
  <c r="D18" i="6"/>
  <c r="E18" i="6"/>
  <c r="F18" i="6"/>
  <c r="G18" i="6"/>
  <c r="D24" i="6"/>
  <c r="E24" i="6"/>
  <c r="F24" i="6"/>
  <c r="G24" i="6"/>
  <c r="D11" i="6"/>
  <c r="E11" i="6"/>
  <c r="F11" i="6"/>
  <c r="G11" i="6"/>
  <c r="D4" i="6"/>
  <c r="E4" i="6"/>
  <c r="F4" i="6"/>
  <c r="G4" i="6"/>
  <c r="D21" i="6"/>
  <c r="E21" i="6"/>
  <c r="F21" i="6"/>
  <c r="G21" i="6"/>
  <c r="D14" i="6"/>
  <c r="E14" i="6"/>
  <c r="F14" i="6"/>
  <c r="G14" i="6"/>
  <c r="D3" i="6"/>
  <c r="E3" i="6"/>
  <c r="F3" i="6"/>
  <c r="G3" i="6"/>
  <c r="D5" i="6"/>
  <c r="E5" i="6"/>
  <c r="F5" i="6"/>
  <c r="G5" i="6"/>
  <c r="D16" i="6"/>
  <c r="E16" i="6"/>
  <c r="F16" i="6"/>
  <c r="G16" i="6"/>
  <c r="D6" i="6"/>
  <c r="E6" i="6"/>
  <c r="F6" i="6"/>
  <c r="G6" i="6"/>
  <c r="D10" i="6"/>
  <c r="E10" i="6"/>
  <c r="F10" i="6"/>
  <c r="G10" i="6"/>
  <c r="D15" i="6"/>
  <c r="E15" i="6"/>
  <c r="F15" i="6"/>
  <c r="G15" i="6"/>
  <c r="G13" i="6"/>
  <c r="F13" i="6"/>
  <c r="E13" i="6"/>
  <c r="D13" i="6"/>
  <c r="D7" i="10"/>
  <c r="E7" i="10"/>
  <c r="D11" i="10"/>
  <c r="E11" i="10"/>
  <c r="D14" i="10"/>
  <c r="E14" i="10"/>
  <c r="D4" i="10"/>
  <c r="E4" i="10"/>
  <c r="D10" i="10"/>
  <c r="E10" i="10"/>
  <c r="D8" i="10"/>
  <c r="E8" i="10"/>
  <c r="D15" i="10"/>
  <c r="E15" i="10"/>
  <c r="D9" i="10"/>
  <c r="E9" i="10"/>
  <c r="D12" i="10"/>
  <c r="E12" i="10"/>
  <c r="D13" i="10"/>
  <c r="E13" i="10"/>
  <c r="D3" i="10"/>
  <c r="E3" i="10"/>
  <c r="D16" i="10"/>
  <c r="E16" i="10"/>
  <c r="D5" i="10"/>
  <c r="E5" i="10"/>
  <c r="E6" i="10"/>
  <c r="D6" i="10"/>
  <c r="H36" i="14"/>
  <c r="G36" i="14"/>
  <c r="F36" i="14"/>
  <c r="E36" i="14"/>
  <c r="D36" i="14"/>
  <c r="H35" i="14"/>
  <c r="G35" i="14"/>
  <c r="F35" i="14"/>
  <c r="E35" i="14"/>
  <c r="D35" i="14"/>
  <c r="H34" i="14"/>
  <c r="G34" i="14"/>
  <c r="F34" i="14"/>
  <c r="E34" i="14"/>
  <c r="D34" i="14"/>
  <c r="H33" i="14"/>
  <c r="G33" i="14"/>
  <c r="F33" i="14"/>
  <c r="E33" i="14"/>
  <c r="D33" i="14"/>
  <c r="H31" i="14"/>
  <c r="G31" i="14"/>
  <c r="F31" i="14"/>
  <c r="E31" i="14"/>
  <c r="D31" i="14"/>
  <c r="H30" i="14"/>
  <c r="G30" i="14"/>
  <c r="F30" i="14"/>
  <c r="E30" i="14"/>
  <c r="D30" i="14"/>
  <c r="H29" i="14"/>
  <c r="G29" i="14"/>
  <c r="F29" i="14"/>
  <c r="E29" i="14"/>
  <c r="D29" i="14"/>
  <c r="H28" i="14"/>
  <c r="G28" i="14"/>
  <c r="F28" i="14"/>
  <c r="E28" i="14"/>
  <c r="D28" i="14"/>
  <c r="H26" i="14"/>
  <c r="G26" i="14"/>
  <c r="F26" i="14"/>
  <c r="E26" i="14"/>
  <c r="D26" i="14"/>
  <c r="H25" i="14"/>
  <c r="G25" i="14"/>
  <c r="F25" i="14"/>
  <c r="E25" i="14"/>
  <c r="D25" i="14"/>
  <c r="H24" i="14"/>
  <c r="G24" i="14"/>
  <c r="F24" i="14"/>
  <c r="E24" i="14"/>
  <c r="D24" i="14"/>
  <c r="H23" i="14"/>
  <c r="G23" i="14"/>
  <c r="F23" i="14"/>
  <c r="E23" i="14"/>
  <c r="D23" i="14"/>
  <c r="H21" i="14"/>
  <c r="G21" i="14"/>
  <c r="F21" i="14"/>
  <c r="E21" i="14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H16" i="14"/>
  <c r="G16" i="14"/>
  <c r="F16" i="14"/>
  <c r="E16" i="14"/>
  <c r="D16" i="14"/>
  <c r="H15" i="14"/>
  <c r="G15" i="14"/>
  <c r="F15" i="14"/>
  <c r="E15" i="14"/>
  <c r="D15" i="14"/>
  <c r="H14" i="14"/>
  <c r="G14" i="14"/>
  <c r="F14" i="14"/>
  <c r="E14" i="14"/>
  <c r="D14" i="14"/>
  <c r="H13" i="14"/>
  <c r="G13" i="14"/>
  <c r="F13" i="14"/>
  <c r="E13" i="14"/>
  <c r="D13" i="14"/>
  <c r="H11" i="14"/>
  <c r="G11" i="14"/>
  <c r="F11" i="14"/>
  <c r="E11" i="14"/>
  <c r="D11" i="14"/>
  <c r="H10" i="14"/>
  <c r="G10" i="14"/>
  <c r="F10" i="14"/>
  <c r="E10" i="14"/>
  <c r="D10" i="14"/>
  <c r="H9" i="14"/>
  <c r="G9" i="14"/>
  <c r="F9" i="14"/>
  <c r="E9" i="14"/>
  <c r="D9" i="14"/>
  <c r="H8" i="14"/>
  <c r="G8" i="14"/>
  <c r="F8" i="14"/>
  <c r="E8" i="14"/>
  <c r="D8" i="14"/>
  <c r="D4" i="14"/>
  <c r="E4" i="14"/>
  <c r="F4" i="14"/>
  <c r="G4" i="14"/>
  <c r="H4" i="14"/>
  <c r="D5" i="14"/>
  <c r="E5" i="14"/>
  <c r="F5" i="14"/>
  <c r="G5" i="14"/>
  <c r="H5" i="14"/>
  <c r="D6" i="14"/>
  <c r="E6" i="14"/>
  <c r="F6" i="14"/>
  <c r="G6" i="14"/>
  <c r="H6" i="14"/>
  <c r="H3" i="14"/>
  <c r="G3" i="14"/>
  <c r="F3" i="14"/>
  <c r="E3" i="14"/>
  <c r="D3" i="14"/>
  <c r="H30" i="13"/>
  <c r="H4" i="13"/>
  <c r="H6" i="13"/>
  <c r="H8" i="13"/>
  <c r="H5" i="13"/>
  <c r="H9" i="13"/>
  <c r="H11" i="13"/>
  <c r="H13" i="13"/>
  <c r="H10" i="13"/>
  <c r="H14" i="13"/>
  <c r="H16" i="13"/>
  <c r="H18" i="13"/>
  <c r="H50" i="13"/>
  <c r="H19" i="13"/>
  <c r="H21" i="13"/>
  <c r="H23" i="13"/>
  <c r="H55" i="13"/>
  <c r="H24" i="13"/>
  <c r="H26" i="13"/>
  <c r="H28" i="13"/>
  <c r="H105" i="13"/>
  <c r="H29" i="13"/>
  <c r="H31" i="13"/>
  <c r="H33" i="13"/>
  <c r="H25" i="13"/>
  <c r="H34" i="13"/>
  <c r="H35" i="13"/>
  <c r="H38" i="13"/>
  <c r="H15" i="13"/>
  <c r="H39" i="13"/>
  <c r="H41" i="13"/>
  <c r="H43" i="13"/>
  <c r="H40" i="13"/>
  <c r="H44" i="13"/>
  <c r="H45" i="13"/>
  <c r="H48" i="13"/>
  <c r="H60" i="13"/>
  <c r="H49" i="13"/>
  <c r="H51" i="13"/>
  <c r="H53" i="13"/>
  <c r="H65" i="13"/>
  <c r="H54" i="13"/>
  <c r="H56" i="13"/>
  <c r="H58" i="13"/>
  <c r="H85" i="13"/>
  <c r="H59" i="13"/>
  <c r="H61" i="13"/>
  <c r="H63" i="13"/>
  <c r="H90" i="13"/>
  <c r="H64" i="13"/>
  <c r="H66" i="13"/>
  <c r="H68" i="13"/>
  <c r="H80" i="13"/>
  <c r="H69" i="13"/>
  <c r="H71" i="13"/>
  <c r="H73" i="13"/>
  <c r="H20" i="13"/>
  <c r="H74" i="13"/>
  <c r="H76" i="13"/>
  <c r="H78" i="13"/>
  <c r="H110" i="13"/>
  <c r="H79" i="13"/>
  <c r="H81" i="13"/>
  <c r="H83" i="13"/>
  <c r="H95" i="13"/>
  <c r="H84" i="13"/>
  <c r="H86" i="13"/>
  <c r="H88" i="13"/>
  <c r="H100" i="13"/>
  <c r="H89" i="13"/>
  <c r="H91" i="13"/>
  <c r="H93" i="13"/>
  <c r="H115" i="13"/>
  <c r="H94" i="13"/>
  <c r="H96" i="13"/>
  <c r="H98" i="13"/>
  <c r="H120" i="13"/>
  <c r="H99" i="13"/>
  <c r="H101" i="13"/>
  <c r="H103" i="13"/>
  <c r="H46" i="13"/>
  <c r="H104" i="13"/>
  <c r="H106" i="13"/>
  <c r="H108" i="13"/>
  <c r="H36" i="13"/>
  <c r="H109" i="13"/>
  <c r="H111" i="13"/>
  <c r="H113" i="13"/>
  <c r="H70" i="13"/>
  <c r="H114" i="13"/>
  <c r="H116" i="13"/>
  <c r="H118" i="13"/>
  <c r="H75" i="13"/>
  <c r="H119" i="13"/>
  <c r="H121" i="13"/>
  <c r="H3" i="13"/>
  <c r="F8" i="13"/>
  <c r="G8" i="13"/>
  <c r="F5" i="13"/>
  <c r="G5" i="13"/>
  <c r="F9" i="13"/>
  <c r="G9" i="13"/>
  <c r="F11" i="13"/>
  <c r="G11" i="13"/>
  <c r="F13" i="13"/>
  <c r="G13" i="13"/>
  <c r="F10" i="13"/>
  <c r="G10" i="13"/>
  <c r="F14" i="13"/>
  <c r="G14" i="13"/>
  <c r="F16" i="13"/>
  <c r="G16" i="13"/>
  <c r="F18" i="13"/>
  <c r="G18" i="13"/>
  <c r="F50" i="13"/>
  <c r="G50" i="13"/>
  <c r="F19" i="13"/>
  <c r="G19" i="13"/>
  <c r="F21" i="13"/>
  <c r="G21" i="13"/>
  <c r="F23" i="13"/>
  <c r="G23" i="13"/>
  <c r="F55" i="13"/>
  <c r="G55" i="13"/>
  <c r="F24" i="13"/>
  <c r="G24" i="13"/>
  <c r="F26" i="13"/>
  <c r="G26" i="13"/>
  <c r="F28" i="13"/>
  <c r="G28" i="13"/>
  <c r="F105" i="13"/>
  <c r="G105" i="13"/>
  <c r="F29" i="13"/>
  <c r="G29" i="13"/>
  <c r="F31" i="13"/>
  <c r="G31" i="13"/>
  <c r="F33" i="13"/>
  <c r="G33" i="13"/>
  <c r="F25" i="13"/>
  <c r="G25" i="13"/>
  <c r="F34" i="13"/>
  <c r="G34" i="13"/>
  <c r="F35" i="13"/>
  <c r="G35" i="13"/>
  <c r="F38" i="13"/>
  <c r="G38" i="13"/>
  <c r="F15" i="13"/>
  <c r="G15" i="13"/>
  <c r="F39" i="13"/>
  <c r="G39" i="13"/>
  <c r="F41" i="13"/>
  <c r="G41" i="13"/>
  <c r="F43" i="13"/>
  <c r="G43" i="13"/>
  <c r="F40" i="13"/>
  <c r="G40" i="13"/>
  <c r="F44" i="13"/>
  <c r="G44" i="13"/>
  <c r="F45" i="13"/>
  <c r="G45" i="13"/>
  <c r="F48" i="13"/>
  <c r="G48" i="13"/>
  <c r="F60" i="13"/>
  <c r="G60" i="13"/>
  <c r="F49" i="13"/>
  <c r="G49" i="13"/>
  <c r="F51" i="13"/>
  <c r="G51" i="13"/>
  <c r="F53" i="13"/>
  <c r="G53" i="13"/>
  <c r="F65" i="13"/>
  <c r="G65" i="13"/>
  <c r="F54" i="13"/>
  <c r="G54" i="13"/>
  <c r="F56" i="13"/>
  <c r="G56" i="13"/>
  <c r="F58" i="13"/>
  <c r="G58" i="13"/>
  <c r="F85" i="13"/>
  <c r="G85" i="13"/>
  <c r="F59" i="13"/>
  <c r="G59" i="13"/>
  <c r="F61" i="13"/>
  <c r="G61" i="13"/>
  <c r="F63" i="13"/>
  <c r="G63" i="13"/>
  <c r="F90" i="13"/>
  <c r="G90" i="13"/>
  <c r="F64" i="13"/>
  <c r="G64" i="13"/>
  <c r="F66" i="13"/>
  <c r="G66" i="13"/>
  <c r="F68" i="13"/>
  <c r="G68" i="13"/>
  <c r="F80" i="13"/>
  <c r="G80" i="13"/>
  <c r="F69" i="13"/>
  <c r="G69" i="13"/>
  <c r="F71" i="13"/>
  <c r="G71" i="13"/>
  <c r="F73" i="13"/>
  <c r="G73" i="13"/>
  <c r="F20" i="13"/>
  <c r="G20" i="13"/>
  <c r="F74" i="13"/>
  <c r="G74" i="13"/>
  <c r="F76" i="13"/>
  <c r="G76" i="13"/>
  <c r="F78" i="13"/>
  <c r="G78" i="13"/>
  <c r="F110" i="13"/>
  <c r="G110" i="13"/>
  <c r="F79" i="13"/>
  <c r="G79" i="13"/>
  <c r="F81" i="13"/>
  <c r="G81" i="13"/>
  <c r="F83" i="13"/>
  <c r="G83" i="13"/>
  <c r="F95" i="13"/>
  <c r="G95" i="13"/>
  <c r="F84" i="13"/>
  <c r="G84" i="13"/>
  <c r="F86" i="13"/>
  <c r="G86" i="13"/>
  <c r="F88" i="13"/>
  <c r="G88" i="13"/>
  <c r="F100" i="13"/>
  <c r="G100" i="13"/>
  <c r="F89" i="13"/>
  <c r="G89" i="13"/>
  <c r="F91" i="13"/>
  <c r="G91" i="13"/>
  <c r="F93" i="13"/>
  <c r="G93" i="13"/>
  <c r="F115" i="13"/>
  <c r="G115" i="13"/>
  <c r="F94" i="13"/>
  <c r="G94" i="13"/>
  <c r="F96" i="13"/>
  <c r="G96" i="13"/>
  <c r="F98" i="13"/>
  <c r="G98" i="13"/>
  <c r="F120" i="13"/>
  <c r="G120" i="13"/>
  <c r="F99" i="13"/>
  <c r="G99" i="13"/>
  <c r="F101" i="13"/>
  <c r="G101" i="13"/>
  <c r="F103" i="13"/>
  <c r="G103" i="13"/>
  <c r="F46" i="13"/>
  <c r="G46" i="13"/>
  <c r="F104" i="13"/>
  <c r="G104" i="13"/>
  <c r="F106" i="13"/>
  <c r="G106" i="13"/>
  <c r="F108" i="13"/>
  <c r="G108" i="13"/>
  <c r="F36" i="13"/>
  <c r="G36" i="13"/>
  <c r="F109" i="13"/>
  <c r="G109" i="13"/>
  <c r="F111" i="13"/>
  <c r="G111" i="13"/>
  <c r="F113" i="13"/>
  <c r="G113" i="13"/>
  <c r="F70" i="13"/>
  <c r="G70" i="13"/>
  <c r="F114" i="13"/>
  <c r="G114" i="13"/>
  <c r="F116" i="13"/>
  <c r="G116" i="13"/>
  <c r="F118" i="13"/>
  <c r="G118" i="13"/>
  <c r="F75" i="13"/>
  <c r="G75" i="13"/>
  <c r="F119" i="13"/>
  <c r="G119" i="13"/>
  <c r="F121" i="13"/>
  <c r="G121" i="13"/>
  <c r="F30" i="13"/>
  <c r="G30" i="13"/>
  <c r="F4" i="13"/>
  <c r="G4" i="13"/>
  <c r="F6" i="13"/>
  <c r="G6" i="13"/>
  <c r="G3" i="13"/>
  <c r="F3" i="13"/>
  <c r="E71" i="13"/>
  <c r="E30" i="13"/>
  <c r="E4" i="13"/>
  <c r="E6" i="13"/>
  <c r="E8" i="13"/>
  <c r="E5" i="13"/>
  <c r="E9" i="13"/>
  <c r="E11" i="13"/>
  <c r="E13" i="13"/>
  <c r="E10" i="13"/>
  <c r="E14" i="13"/>
  <c r="E16" i="13"/>
  <c r="E18" i="13"/>
  <c r="E50" i="13"/>
  <c r="E19" i="13"/>
  <c r="E21" i="13"/>
  <c r="E23" i="13"/>
  <c r="E55" i="13"/>
  <c r="E24" i="13"/>
  <c r="E26" i="13"/>
  <c r="E28" i="13"/>
  <c r="E105" i="13"/>
  <c r="E29" i="13"/>
  <c r="E31" i="13"/>
  <c r="E33" i="13"/>
  <c r="E25" i="13"/>
  <c r="E34" i="13"/>
  <c r="E35" i="13"/>
  <c r="E38" i="13"/>
  <c r="E15" i="13"/>
  <c r="E39" i="13"/>
  <c r="E41" i="13"/>
  <c r="E43" i="13"/>
  <c r="E40" i="13"/>
  <c r="E44" i="13"/>
  <c r="E45" i="13"/>
  <c r="E48" i="13"/>
  <c r="E60" i="13"/>
  <c r="E49" i="13"/>
  <c r="E51" i="13"/>
  <c r="E53" i="13"/>
  <c r="E65" i="13"/>
  <c r="E54" i="13"/>
  <c r="E56" i="13"/>
  <c r="E58" i="13"/>
  <c r="E85" i="13"/>
  <c r="E59" i="13"/>
  <c r="E61" i="13"/>
  <c r="E63" i="13"/>
  <c r="E90" i="13"/>
  <c r="E64" i="13"/>
  <c r="E66" i="13"/>
  <c r="E68" i="13"/>
  <c r="E80" i="13"/>
  <c r="E69" i="13"/>
  <c r="E73" i="13"/>
  <c r="E20" i="13"/>
  <c r="E74" i="13"/>
  <c r="E76" i="13"/>
  <c r="E78" i="13"/>
  <c r="E110" i="13"/>
  <c r="E79" i="13"/>
  <c r="E81" i="13"/>
  <c r="E83" i="13"/>
  <c r="E95" i="13"/>
  <c r="E84" i="13"/>
  <c r="E86" i="13"/>
  <c r="E88" i="13"/>
  <c r="E100" i="13"/>
  <c r="E89" i="13"/>
  <c r="E91" i="13"/>
  <c r="E93" i="13"/>
  <c r="E115" i="13"/>
  <c r="E94" i="13"/>
  <c r="E96" i="13"/>
  <c r="E98" i="13"/>
  <c r="E120" i="13"/>
  <c r="E99" i="13"/>
  <c r="E101" i="13"/>
  <c r="E103" i="13"/>
  <c r="E46" i="13"/>
  <c r="E104" i="13"/>
  <c r="E106" i="13"/>
  <c r="E108" i="13"/>
  <c r="E36" i="13"/>
  <c r="E109" i="13"/>
  <c r="E111" i="13"/>
  <c r="E113" i="13"/>
  <c r="E70" i="13"/>
  <c r="E114" i="13"/>
  <c r="E116" i="13"/>
  <c r="E118" i="13"/>
  <c r="E75" i="13"/>
  <c r="E119" i="13"/>
  <c r="E121" i="13"/>
  <c r="E3" i="13"/>
  <c r="D121" i="13"/>
  <c r="D119" i="13"/>
  <c r="D75" i="13"/>
  <c r="D118" i="13"/>
  <c r="D116" i="13"/>
  <c r="D114" i="13"/>
  <c r="D70" i="13"/>
  <c r="D113" i="13"/>
  <c r="D111" i="13"/>
  <c r="D109" i="13"/>
  <c r="D36" i="13"/>
  <c r="D108" i="13"/>
  <c r="D106" i="13"/>
  <c r="D104" i="13"/>
  <c r="D46" i="13"/>
  <c r="D103" i="13"/>
  <c r="D101" i="13"/>
  <c r="D99" i="13"/>
  <c r="D120" i="13"/>
  <c r="D98" i="13"/>
  <c r="D96" i="13"/>
  <c r="D94" i="13"/>
  <c r="D115" i="13"/>
  <c r="D93" i="13"/>
  <c r="D91" i="13"/>
  <c r="D89" i="13"/>
  <c r="D100" i="13"/>
  <c r="D88" i="13"/>
  <c r="D86" i="13"/>
  <c r="D84" i="13"/>
  <c r="D95" i="13"/>
  <c r="D83" i="13"/>
  <c r="D81" i="13"/>
  <c r="D79" i="13"/>
  <c r="D110" i="13"/>
  <c r="D78" i="13"/>
  <c r="D76" i="13"/>
  <c r="D74" i="13"/>
  <c r="D20" i="13"/>
  <c r="D73" i="13"/>
  <c r="D71" i="13"/>
  <c r="D69" i="13"/>
  <c r="D80" i="13"/>
  <c r="D68" i="13"/>
  <c r="D66" i="13"/>
  <c r="D64" i="13"/>
  <c r="D90" i="13"/>
  <c r="D63" i="13"/>
  <c r="D61" i="13"/>
  <c r="D59" i="13"/>
  <c r="D85" i="13"/>
  <c r="D58" i="13"/>
  <c r="D56" i="13"/>
  <c r="D54" i="13"/>
  <c r="D65" i="13"/>
  <c r="D53" i="13"/>
  <c r="D51" i="13"/>
  <c r="D49" i="13"/>
  <c r="D60" i="13"/>
  <c r="D48" i="13"/>
  <c r="D45" i="13"/>
  <c r="D44" i="13"/>
  <c r="D40" i="13"/>
  <c r="D43" i="13"/>
  <c r="D41" i="13"/>
  <c r="D39" i="13"/>
  <c r="D15" i="13"/>
  <c r="D38" i="13"/>
  <c r="D35" i="13"/>
  <c r="D34" i="13"/>
  <c r="D25" i="13"/>
  <c r="D33" i="13"/>
  <c r="D31" i="13"/>
  <c r="D29" i="13"/>
  <c r="D105" i="13"/>
  <c r="D28" i="13"/>
  <c r="D26" i="13"/>
  <c r="D24" i="13"/>
  <c r="D55" i="13"/>
  <c r="D23" i="13"/>
  <c r="D21" i="13"/>
  <c r="D19" i="13"/>
  <c r="D50" i="13"/>
  <c r="D18" i="13"/>
  <c r="D11" i="13"/>
  <c r="D9" i="13"/>
  <c r="D5" i="13"/>
  <c r="D8" i="13"/>
  <c r="D30" i="13"/>
  <c r="D4" i="13"/>
  <c r="D6" i="13"/>
  <c r="D3" i="13"/>
  <c r="O16" i="14" l="1"/>
  <c r="O15" i="14"/>
  <c r="O13" i="14"/>
  <c r="K63" i="13"/>
  <c r="L63" i="13"/>
  <c r="O63" i="13"/>
  <c r="O54" i="13"/>
  <c r="O59" i="13"/>
  <c r="O64" i="13"/>
  <c r="O4" i="13"/>
  <c r="O9" i="13"/>
  <c r="O14" i="13"/>
  <c r="O19" i="13"/>
  <c r="O24" i="13"/>
  <c r="O29" i="13"/>
  <c r="O39" i="13"/>
  <c r="O44" i="13"/>
  <c r="O114" i="13"/>
  <c r="O84" i="13"/>
  <c r="O89" i="13"/>
  <c r="O34" i="13"/>
  <c r="O94" i="13"/>
  <c r="O99" i="13"/>
  <c r="O69" i="13"/>
  <c r="O74" i="13"/>
  <c r="O79" i="13"/>
  <c r="O109" i="13"/>
  <c r="O104" i="13"/>
  <c r="O49" i="13"/>
  <c r="O55" i="13"/>
  <c r="O105" i="13"/>
  <c r="O25" i="13"/>
  <c r="O30" i="13"/>
  <c r="O5" i="13"/>
  <c r="O10" i="13"/>
  <c r="O15" i="13"/>
  <c r="O40" i="13"/>
  <c r="O46" i="13"/>
  <c r="O60" i="13"/>
  <c r="O65" i="13"/>
  <c r="O85" i="13"/>
  <c r="O90" i="13"/>
  <c r="O100" i="13"/>
  <c r="O115" i="13"/>
  <c r="O120" i="13"/>
  <c r="O70" i="13"/>
  <c r="O75" i="13"/>
  <c r="O80" i="13"/>
  <c r="O20" i="13"/>
  <c r="O110" i="13"/>
  <c r="O36" i="13"/>
  <c r="O50" i="13"/>
  <c r="O43" i="13"/>
  <c r="O18" i="13"/>
  <c r="O23" i="13"/>
  <c r="O28" i="13"/>
  <c r="O3" i="13"/>
  <c r="O8" i="13"/>
  <c r="O13" i="13"/>
  <c r="O103" i="13"/>
  <c r="O108" i="13"/>
  <c r="O48" i="13"/>
  <c r="O53" i="13"/>
  <c r="O58" i="13"/>
  <c r="O33" i="13"/>
  <c r="O93" i="13"/>
  <c r="O98" i="13"/>
  <c r="O113" i="13"/>
  <c r="O118" i="13"/>
  <c r="O68" i="13"/>
  <c r="O73" i="13"/>
  <c r="O78" i="13"/>
  <c r="O83" i="13"/>
  <c r="O88" i="13"/>
  <c r="O38" i="13"/>
  <c r="O71" i="13"/>
  <c r="O76" i="13"/>
  <c r="O6" i="13"/>
  <c r="O11" i="13"/>
  <c r="O16" i="13"/>
  <c r="O86" i="13"/>
  <c r="O91" i="13"/>
  <c r="O51" i="13"/>
  <c r="O56" i="13"/>
  <c r="O61" i="13"/>
  <c r="O66" i="13"/>
  <c r="O96" i="13"/>
  <c r="O101" i="13"/>
  <c r="O21" i="13"/>
  <c r="O26" i="13"/>
  <c r="O31" i="13"/>
  <c r="O106" i="13"/>
  <c r="O111" i="13"/>
  <c r="O116" i="13"/>
  <c r="O121" i="13"/>
  <c r="O41" i="13"/>
  <c r="O45" i="13"/>
  <c r="O35" i="13"/>
  <c r="O36" i="14"/>
  <c r="O35" i="14"/>
  <c r="O34" i="14"/>
  <c r="O33" i="14"/>
  <c r="O31" i="14"/>
  <c r="O30" i="14"/>
  <c r="O29" i="14"/>
  <c r="O28" i="14"/>
  <c r="O26" i="14"/>
  <c r="O25" i="14"/>
  <c r="O23" i="14"/>
  <c r="O21" i="14"/>
  <c r="O20" i="14"/>
  <c r="O19" i="14"/>
  <c r="O18" i="14"/>
  <c r="O11" i="14"/>
  <c r="O10" i="14"/>
  <c r="O9" i="14"/>
  <c r="O8" i="14"/>
  <c r="O6" i="14"/>
  <c r="O5" i="14"/>
  <c r="O3" i="14"/>
  <c r="P32" i="13" l="1"/>
  <c r="P112" i="13"/>
  <c r="P92" i="13"/>
  <c r="P122" i="13"/>
  <c r="P52" i="13"/>
  <c r="P87" i="13"/>
  <c r="P47" i="13"/>
  <c r="P22" i="13"/>
  <c r="P82" i="13"/>
  <c r="P57" i="13"/>
  <c r="P97" i="13"/>
  <c r="P12" i="13"/>
  <c r="P72" i="13"/>
  <c r="P107" i="13"/>
  <c r="P117" i="13"/>
  <c r="P27" i="13"/>
  <c r="P7" i="13"/>
  <c r="P77" i="13"/>
  <c r="P102" i="13"/>
  <c r="P17" i="13"/>
  <c r="P12" i="14"/>
  <c r="P32" i="14"/>
  <c r="P37" i="14"/>
  <c r="P22" i="14"/>
  <c r="M63" i="13"/>
  <c r="N50" i="13"/>
  <c r="M51" i="12"/>
  <c r="N51" i="12" s="1"/>
  <c r="N55" i="13" s="1"/>
  <c r="M52" i="12"/>
  <c r="N52" i="12" s="1"/>
  <c r="N105" i="13" s="1"/>
  <c r="M53" i="12"/>
  <c r="N53" i="12" s="1"/>
  <c r="N25" i="13" s="1"/>
  <c r="M54" i="12"/>
  <c r="N54" i="12" s="1"/>
  <c r="N30" i="13" s="1"/>
  <c r="M55" i="12"/>
  <c r="N55" i="12"/>
  <c r="N5" i="13" s="1"/>
  <c r="M56" i="12"/>
  <c r="N56" i="12" s="1"/>
  <c r="N10" i="13" s="1"/>
  <c r="M57" i="12"/>
  <c r="N57" i="12" s="1"/>
  <c r="N15" i="13" s="1"/>
  <c r="M58" i="12"/>
  <c r="N58" i="12" s="1"/>
  <c r="N40" i="13" s="1"/>
  <c r="M59" i="12"/>
  <c r="N59" i="12" s="1"/>
  <c r="N46" i="13" s="1"/>
  <c r="M60" i="12"/>
  <c r="N60" i="12" s="1"/>
  <c r="N60" i="13" s="1"/>
  <c r="M61" i="12"/>
  <c r="N61" i="12" s="1"/>
  <c r="N65" i="13" s="1"/>
  <c r="M64" i="12"/>
  <c r="N64" i="12" s="1"/>
  <c r="N85" i="13" s="1"/>
  <c r="M65" i="12"/>
  <c r="N65" i="12" s="1"/>
  <c r="N90" i="13" s="1"/>
  <c r="M66" i="12"/>
  <c r="N66" i="12" s="1"/>
  <c r="N67" i="12"/>
  <c r="N100" i="13" s="1"/>
  <c r="M68" i="12"/>
  <c r="N68" i="12" s="1"/>
  <c r="N115" i="13" s="1"/>
  <c r="M69" i="12"/>
  <c r="N69" i="12" s="1"/>
  <c r="N120" i="13" s="1"/>
  <c r="M70" i="12"/>
  <c r="N70" i="12" s="1"/>
  <c r="N70" i="13" s="1"/>
  <c r="M71" i="12"/>
  <c r="N71" i="12" s="1"/>
  <c r="N75" i="13" s="1"/>
  <c r="M72" i="12"/>
  <c r="N72" i="12" s="1"/>
  <c r="N80" i="13" s="1"/>
  <c r="M73" i="12"/>
  <c r="N73" i="12" s="1"/>
  <c r="N20" i="13" s="1"/>
  <c r="M74" i="12"/>
  <c r="N74" i="12" s="1"/>
  <c r="N110" i="13" s="1"/>
  <c r="M75" i="12"/>
  <c r="N75" i="12" s="1"/>
  <c r="N36" i="13" s="1"/>
  <c r="M2" i="12"/>
  <c r="N2" i="12" s="1"/>
  <c r="N38" i="13" s="1"/>
  <c r="M3" i="12"/>
  <c r="N3" i="12" s="1"/>
  <c r="M4" i="12"/>
  <c r="N4" i="12" s="1"/>
  <c r="M5" i="12"/>
  <c r="N5" i="12" s="1"/>
  <c r="M6" i="12"/>
  <c r="N6" i="12" s="1"/>
  <c r="M7" i="12"/>
  <c r="N7" i="12" s="1"/>
  <c r="M8" i="12"/>
  <c r="N8" i="12" s="1"/>
  <c r="M9" i="12"/>
  <c r="N9" i="12" s="1"/>
  <c r="M10" i="12"/>
  <c r="N10" i="12" s="1"/>
  <c r="M11" i="12"/>
  <c r="N11" i="12" s="1"/>
  <c r="M13" i="12"/>
  <c r="N13" i="12" s="1"/>
  <c r="M16" i="12"/>
  <c r="N16" i="12" s="1"/>
  <c r="M17" i="12"/>
  <c r="N17" i="12" s="1"/>
  <c r="N63" i="13" s="1"/>
  <c r="M18" i="12"/>
  <c r="N18" i="12" s="1"/>
  <c r="M19" i="12"/>
  <c r="N19" i="12" s="1"/>
  <c r="M20" i="12"/>
  <c r="N20" i="12" s="1"/>
  <c r="M21" i="12"/>
  <c r="N21" i="12" s="1"/>
  <c r="M22" i="12"/>
  <c r="N22" i="12" s="1"/>
  <c r="M23" i="12"/>
  <c r="N23" i="12" s="1"/>
  <c r="M24" i="12"/>
  <c r="N24" i="12" s="1"/>
  <c r="M25" i="12"/>
  <c r="N25" i="12" s="1"/>
  <c r="M26" i="12"/>
  <c r="N26" i="12" s="1"/>
  <c r="M27" i="12"/>
  <c r="N27" i="12" s="1"/>
  <c r="K49" i="13"/>
  <c r="L49" i="13"/>
  <c r="K54" i="13"/>
  <c r="L54" i="13"/>
  <c r="K59" i="13"/>
  <c r="L59" i="13"/>
  <c r="K64" i="13"/>
  <c r="L64" i="13"/>
  <c r="K4" i="13"/>
  <c r="L4" i="13"/>
  <c r="K9" i="13"/>
  <c r="L9" i="13"/>
  <c r="K14" i="13"/>
  <c r="L14" i="13"/>
  <c r="K19" i="13"/>
  <c r="L19" i="13"/>
  <c r="K24" i="13"/>
  <c r="L24" i="13"/>
  <c r="K29" i="13"/>
  <c r="L29" i="13"/>
  <c r="K39" i="13"/>
  <c r="L39" i="13"/>
  <c r="K44" i="13"/>
  <c r="L44" i="13"/>
  <c r="K114" i="13"/>
  <c r="L114" i="13"/>
  <c r="K119" i="13"/>
  <c r="L119" i="13"/>
  <c r="K84" i="13"/>
  <c r="L84" i="13"/>
  <c r="K89" i="13"/>
  <c r="L89" i="13"/>
  <c r="K34" i="13"/>
  <c r="L34" i="13"/>
  <c r="K94" i="13"/>
  <c r="L94" i="13"/>
  <c r="K99" i="13"/>
  <c r="L99" i="13"/>
  <c r="K69" i="13"/>
  <c r="L69" i="13"/>
  <c r="K74" i="13"/>
  <c r="L74" i="13"/>
  <c r="K79" i="13"/>
  <c r="L79" i="13"/>
  <c r="K109" i="13"/>
  <c r="L109" i="13"/>
  <c r="K104" i="13"/>
  <c r="L104" i="13"/>
  <c r="K71" i="13"/>
  <c r="L71" i="13"/>
  <c r="K76" i="13"/>
  <c r="L76" i="13"/>
  <c r="K81" i="13"/>
  <c r="L81" i="13"/>
  <c r="K6" i="13"/>
  <c r="L6" i="13"/>
  <c r="K11" i="13"/>
  <c r="L11" i="13"/>
  <c r="K16" i="13"/>
  <c r="L16" i="13"/>
  <c r="K86" i="13"/>
  <c r="L86" i="13"/>
  <c r="K91" i="13"/>
  <c r="L91" i="13"/>
  <c r="K51" i="13"/>
  <c r="L51" i="13"/>
  <c r="K56" i="13"/>
  <c r="L56" i="13"/>
  <c r="K61" i="13"/>
  <c r="L61" i="13"/>
  <c r="K66" i="13"/>
  <c r="L66" i="13"/>
  <c r="K96" i="13"/>
  <c r="L96" i="13"/>
  <c r="K101" i="13"/>
  <c r="L101" i="13"/>
  <c r="K21" i="13"/>
  <c r="L21" i="13"/>
  <c r="K26" i="13"/>
  <c r="L26" i="13"/>
  <c r="K31" i="13"/>
  <c r="L31" i="13"/>
  <c r="K106" i="13"/>
  <c r="L106" i="13"/>
  <c r="K111" i="13"/>
  <c r="L111" i="13"/>
  <c r="K116" i="13"/>
  <c r="L116" i="13"/>
  <c r="K121" i="13"/>
  <c r="L121" i="13"/>
  <c r="K41" i="13"/>
  <c r="L41" i="13"/>
  <c r="K45" i="13"/>
  <c r="L45" i="13"/>
  <c r="K35" i="13"/>
  <c r="L35" i="13"/>
  <c r="K43" i="13"/>
  <c r="L43" i="13"/>
  <c r="K18" i="13"/>
  <c r="L18" i="13"/>
  <c r="K23" i="13"/>
  <c r="L23" i="13"/>
  <c r="K28" i="13"/>
  <c r="L28" i="13"/>
  <c r="K3" i="13"/>
  <c r="L3" i="13"/>
  <c r="K8" i="13"/>
  <c r="L8" i="13"/>
  <c r="K13" i="13"/>
  <c r="L13" i="13"/>
  <c r="K103" i="13"/>
  <c r="L103" i="13"/>
  <c r="K108" i="13"/>
  <c r="L108" i="13"/>
  <c r="K48" i="13"/>
  <c r="L48" i="13"/>
  <c r="K53" i="13"/>
  <c r="L53" i="13"/>
  <c r="K58" i="13"/>
  <c r="L58" i="13"/>
  <c r="K33" i="13"/>
  <c r="L33" i="13"/>
  <c r="K93" i="13"/>
  <c r="L93" i="13"/>
  <c r="K98" i="13"/>
  <c r="L98" i="13"/>
  <c r="K113" i="13"/>
  <c r="L113" i="13"/>
  <c r="K118" i="13"/>
  <c r="L118" i="13"/>
  <c r="K68" i="13"/>
  <c r="L68" i="13"/>
  <c r="K73" i="13"/>
  <c r="L73" i="13"/>
  <c r="K78" i="13"/>
  <c r="L78" i="13"/>
  <c r="K83" i="13"/>
  <c r="L83" i="13"/>
  <c r="K88" i="13"/>
  <c r="L88" i="13"/>
  <c r="K50" i="13"/>
  <c r="L50" i="13"/>
  <c r="K55" i="13"/>
  <c r="L55" i="13"/>
  <c r="K105" i="13"/>
  <c r="L105" i="13"/>
  <c r="K25" i="13"/>
  <c r="L25" i="13"/>
  <c r="K30" i="13"/>
  <c r="L30" i="13"/>
  <c r="K5" i="13"/>
  <c r="L5" i="13"/>
  <c r="K10" i="13"/>
  <c r="L10" i="13"/>
  <c r="K15" i="13"/>
  <c r="L15" i="13"/>
  <c r="K40" i="13"/>
  <c r="L40" i="13"/>
  <c r="K46" i="13"/>
  <c r="L46" i="13"/>
  <c r="K60" i="13"/>
  <c r="L60" i="13"/>
  <c r="K65" i="13"/>
  <c r="L65" i="13"/>
  <c r="K85" i="13"/>
  <c r="L85" i="13"/>
  <c r="K90" i="13"/>
  <c r="L90" i="13"/>
  <c r="K95" i="13"/>
  <c r="L95" i="13"/>
  <c r="K100" i="13"/>
  <c r="L100" i="13"/>
  <c r="K115" i="13"/>
  <c r="L115" i="13"/>
  <c r="K120" i="13"/>
  <c r="L120" i="13"/>
  <c r="K70" i="13"/>
  <c r="L70" i="13"/>
  <c r="K75" i="13"/>
  <c r="L75" i="13"/>
  <c r="K80" i="13"/>
  <c r="L80" i="13"/>
  <c r="K20" i="13"/>
  <c r="L20" i="13"/>
  <c r="K110" i="13"/>
  <c r="L110" i="13"/>
  <c r="K36" i="13"/>
  <c r="L36" i="13"/>
  <c r="L38" i="13"/>
  <c r="K38" i="13"/>
  <c r="K23" i="14"/>
  <c r="L23" i="14"/>
  <c r="K24" i="14"/>
  <c r="K28" i="14"/>
  <c r="L28" i="14"/>
  <c r="K29" i="14"/>
  <c r="L29" i="14"/>
  <c r="K33" i="14"/>
  <c r="L33" i="14"/>
  <c r="K34" i="14"/>
  <c r="L34" i="14"/>
  <c r="K3" i="14"/>
  <c r="L3" i="14"/>
  <c r="K4" i="14"/>
  <c r="L4" i="14"/>
  <c r="K8" i="14"/>
  <c r="L8" i="14"/>
  <c r="K9" i="14"/>
  <c r="L9" i="14"/>
  <c r="K13" i="14"/>
  <c r="L13" i="14"/>
  <c r="K14" i="14"/>
  <c r="L14" i="14"/>
  <c r="K18" i="14"/>
  <c r="L18" i="14"/>
  <c r="K19" i="14"/>
  <c r="L19" i="14"/>
  <c r="K35" i="14"/>
  <c r="L35" i="14"/>
  <c r="K36" i="14"/>
  <c r="L36" i="14"/>
  <c r="K15" i="14"/>
  <c r="L15" i="14"/>
  <c r="K16" i="14"/>
  <c r="L16" i="14"/>
  <c r="K20" i="14"/>
  <c r="L20" i="14"/>
  <c r="K21" i="14"/>
  <c r="L21" i="14"/>
  <c r="K10" i="14"/>
  <c r="L10" i="14"/>
  <c r="K11" i="14"/>
  <c r="L11" i="14"/>
  <c r="K5" i="14"/>
  <c r="L5" i="14"/>
  <c r="K6" i="14"/>
  <c r="L6" i="14"/>
  <c r="K30" i="14"/>
  <c r="L30" i="14"/>
  <c r="K31" i="14"/>
  <c r="L31" i="14"/>
  <c r="K25" i="14"/>
  <c r="L25" i="14"/>
  <c r="K26" i="14"/>
  <c r="L26" i="14"/>
  <c r="K22" i="6"/>
  <c r="L22" i="6"/>
  <c r="K25" i="6"/>
  <c r="L25" i="6"/>
  <c r="K9" i="6"/>
  <c r="L9" i="6"/>
  <c r="K20" i="6"/>
  <c r="L20" i="6"/>
  <c r="K17" i="6"/>
  <c r="L17" i="6"/>
  <c r="K19" i="6"/>
  <c r="L19" i="6"/>
  <c r="K12" i="6"/>
  <c r="L12" i="6"/>
  <c r="K26" i="6"/>
  <c r="L26" i="6"/>
  <c r="K7" i="6"/>
  <c r="L7" i="6"/>
  <c r="K23" i="6"/>
  <c r="L23" i="6"/>
  <c r="K8" i="6"/>
  <c r="L8" i="6"/>
  <c r="K18" i="6"/>
  <c r="L18" i="6"/>
  <c r="K24" i="6"/>
  <c r="L24" i="6"/>
  <c r="K11" i="6"/>
  <c r="L11" i="6"/>
  <c r="K4" i="6"/>
  <c r="L4" i="6"/>
  <c r="K21" i="6"/>
  <c r="L21" i="6"/>
  <c r="K14" i="6"/>
  <c r="L14" i="6"/>
  <c r="K3" i="6"/>
  <c r="L3" i="6"/>
  <c r="K5" i="6"/>
  <c r="L5" i="6"/>
  <c r="K16" i="6"/>
  <c r="L16" i="6"/>
  <c r="K6" i="6"/>
  <c r="L6" i="6"/>
  <c r="K10" i="6"/>
  <c r="L10" i="6"/>
  <c r="K15" i="6"/>
  <c r="L15" i="6"/>
  <c r="L13" i="6"/>
  <c r="K13" i="6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K24" i="11"/>
  <c r="L24" i="11"/>
  <c r="K25" i="11"/>
  <c r="L25" i="11"/>
  <c r="K26" i="11"/>
  <c r="L26" i="11"/>
  <c r="L3" i="11"/>
  <c r="K3" i="11"/>
  <c r="K7" i="10"/>
  <c r="L7" i="10"/>
  <c r="K11" i="10"/>
  <c r="L11" i="10"/>
  <c r="K14" i="10"/>
  <c r="L14" i="10"/>
  <c r="K4" i="10"/>
  <c r="L4" i="10"/>
  <c r="K10" i="10"/>
  <c r="L10" i="10"/>
  <c r="K8" i="10"/>
  <c r="L8" i="10"/>
  <c r="K15" i="10"/>
  <c r="L15" i="10"/>
  <c r="K9" i="10"/>
  <c r="L9" i="10"/>
  <c r="K12" i="10"/>
  <c r="L12" i="10"/>
  <c r="K13" i="10"/>
  <c r="L13" i="10"/>
  <c r="K3" i="10"/>
  <c r="L3" i="10"/>
  <c r="K16" i="10"/>
  <c r="L16" i="10"/>
  <c r="K5" i="10"/>
  <c r="L5" i="10"/>
  <c r="L6" i="10"/>
  <c r="K6" i="10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L3" i="9"/>
  <c r="K3" i="9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L3" i="8"/>
  <c r="K3" i="8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L3" i="7"/>
  <c r="K3" i="7"/>
  <c r="F7" i="10"/>
  <c r="G7" i="10"/>
  <c r="F11" i="10"/>
  <c r="G11" i="10"/>
  <c r="F14" i="10"/>
  <c r="G14" i="10"/>
  <c r="F4" i="10"/>
  <c r="G4" i="10"/>
  <c r="F10" i="10"/>
  <c r="G10" i="10"/>
  <c r="F8" i="10"/>
  <c r="G8" i="10"/>
  <c r="F15" i="10"/>
  <c r="G15" i="10"/>
  <c r="F9" i="10"/>
  <c r="G9" i="10"/>
  <c r="F12" i="10"/>
  <c r="G12" i="10"/>
  <c r="F13" i="10"/>
  <c r="G13" i="10"/>
  <c r="F3" i="10"/>
  <c r="G3" i="10"/>
  <c r="F16" i="10"/>
  <c r="G16" i="10"/>
  <c r="F5" i="10"/>
  <c r="G5" i="10"/>
  <c r="G6" i="10"/>
  <c r="F6" i="10"/>
  <c r="M127" i="12"/>
  <c r="N127" i="12" s="1"/>
  <c r="N76" i="13" s="1"/>
  <c r="M128" i="12"/>
  <c r="N81" i="13" s="1"/>
  <c r="M129" i="12"/>
  <c r="N129" i="12" s="1"/>
  <c r="N6" i="13" s="1"/>
  <c r="M130" i="12"/>
  <c r="N130" i="12" s="1"/>
  <c r="N11" i="13" s="1"/>
  <c r="M131" i="12"/>
  <c r="N131" i="12" s="1"/>
  <c r="N16" i="13" s="1"/>
  <c r="M132" i="12"/>
  <c r="N132" i="12" s="1"/>
  <c r="N86" i="13" s="1"/>
  <c r="M133" i="12"/>
  <c r="N133" i="12" s="1"/>
  <c r="N91" i="13" s="1"/>
  <c r="N51" i="13"/>
  <c r="M135" i="12"/>
  <c r="N135" i="12" s="1"/>
  <c r="N56" i="13" s="1"/>
  <c r="M136" i="12"/>
  <c r="N136" i="12" s="1"/>
  <c r="N61" i="13" s="1"/>
  <c r="M137" i="12"/>
  <c r="N137" i="12" s="1"/>
  <c r="N66" i="13" s="1"/>
  <c r="M140" i="12"/>
  <c r="N140" i="12" s="1"/>
  <c r="N96" i="13" s="1"/>
  <c r="M141" i="12"/>
  <c r="N141" i="12" s="1"/>
  <c r="N101" i="13" s="1"/>
  <c r="M142" i="12"/>
  <c r="N142" i="12" s="1"/>
  <c r="N21" i="13" s="1"/>
  <c r="M143" i="12"/>
  <c r="N143" i="12" s="1"/>
  <c r="N26" i="13" s="1"/>
  <c r="M144" i="12"/>
  <c r="N144" i="12" s="1"/>
  <c r="N31" i="13" s="1"/>
  <c r="M145" i="12"/>
  <c r="N145" i="12" s="1"/>
  <c r="N106" i="13" s="1"/>
  <c r="M146" i="12"/>
  <c r="N146" i="12" s="1"/>
  <c r="N111" i="13" s="1"/>
  <c r="M147" i="12"/>
  <c r="N147" i="12" s="1"/>
  <c r="N116" i="13" s="1"/>
  <c r="M148" i="12"/>
  <c r="N148" i="12" s="1"/>
  <c r="N121" i="13" s="1"/>
  <c r="M149" i="12"/>
  <c r="N149" i="12" s="1"/>
  <c r="N41" i="13" s="1"/>
  <c r="M150" i="12"/>
  <c r="N150" i="12" s="1"/>
  <c r="N45" i="13" s="1"/>
  <c r="M151" i="12"/>
  <c r="N151" i="12" s="1"/>
  <c r="N35" i="13" s="1"/>
  <c r="M126" i="12"/>
  <c r="N126" i="12" s="1"/>
  <c r="N71" i="13" s="1"/>
  <c r="M80" i="12"/>
  <c r="N80" i="12" s="1"/>
  <c r="N36" i="14" s="1"/>
  <c r="M81" i="12"/>
  <c r="N81" i="12" s="1"/>
  <c r="M82" i="12"/>
  <c r="N82" i="12" s="1"/>
  <c r="M83" i="12"/>
  <c r="N83" i="12" s="1"/>
  <c r="M84" i="12"/>
  <c r="N84" i="12" s="1"/>
  <c r="N21" i="14" s="1"/>
  <c r="M85" i="12"/>
  <c r="N85" i="12" s="1"/>
  <c r="M86" i="12"/>
  <c r="N86" i="12" s="1"/>
  <c r="M87" i="12"/>
  <c r="N87" i="12" s="1"/>
  <c r="M88" i="12"/>
  <c r="N88" i="12" s="1"/>
  <c r="N6" i="14" s="1"/>
  <c r="M89" i="12"/>
  <c r="N89" i="12" s="1"/>
  <c r="M90" i="12"/>
  <c r="N90" i="12" s="1"/>
  <c r="M91" i="12"/>
  <c r="N91" i="12" s="1"/>
  <c r="M92" i="12"/>
  <c r="N92" i="12" s="1"/>
  <c r="N26" i="14" s="1"/>
  <c r="N49" i="13"/>
  <c r="M96" i="12"/>
  <c r="N96" i="12" s="1"/>
  <c r="N54" i="13" s="1"/>
  <c r="M97" i="12"/>
  <c r="N97" i="12" s="1"/>
  <c r="N59" i="13" s="1"/>
  <c r="M98" i="12"/>
  <c r="N98" i="12" s="1"/>
  <c r="N64" i="13" s="1"/>
  <c r="M99" i="12"/>
  <c r="N99" i="12" s="1"/>
  <c r="N4" i="13" s="1"/>
  <c r="M100" i="12"/>
  <c r="N100" i="12" s="1"/>
  <c r="N9" i="13" s="1"/>
  <c r="M101" i="12"/>
  <c r="N101" i="12" s="1"/>
  <c r="N14" i="13" s="1"/>
  <c r="M102" i="12"/>
  <c r="N102" i="12" s="1"/>
  <c r="N19" i="13" s="1"/>
  <c r="M103" i="12"/>
  <c r="N103" i="12" s="1"/>
  <c r="N24" i="13" s="1"/>
  <c r="M104" i="12"/>
  <c r="N104" i="12" s="1"/>
  <c r="N29" i="13" s="1"/>
  <c r="M105" i="12"/>
  <c r="N105" i="12" s="1"/>
  <c r="N39" i="13" s="1"/>
  <c r="M106" i="12"/>
  <c r="N106" i="12" s="1"/>
  <c r="N44" i="13" s="1"/>
  <c r="M109" i="12"/>
  <c r="N109" i="12" s="1"/>
  <c r="N114" i="13" s="1"/>
  <c r="N119" i="13"/>
  <c r="M111" i="12"/>
  <c r="N111" i="12" s="1"/>
  <c r="N84" i="13" s="1"/>
  <c r="M112" i="12"/>
  <c r="N112" i="12" s="1"/>
  <c r="N89" i="13" s="1"/>
  <c r="M113" i="12"/>
  <c r="N113" i="12" s="1"/>
  <c r="N34" i="13" s="1"/>
  <c r="M114" i="12"/>
  <c r="N114" i="12" s="1"/>
  <c r="N94" i="13" s="1"/>
  <c r="M115" i="12"/>
  <c r="N115" i="12" s="1"/>
  <c r="N99" i="13" s="1"/>
  <c r="M116" i="12"/>
  <c r="N116" i="12" s="1"/>
  <c r="N69" i="13" s="1"/>
  <c r="M117" i="12"/>
  <c r="N117" i="12" s="1"/>
  <c r="N74" i="13" s="1"/>
  <c r="M118" i="12"/>
  <c r="N118" i="12" s="1"/>
  <c r="N79" i="13" s="1"/>
  <c r="M119" i="12"/>
  <c r="N119" i="12" s="1"/>
  <c r="N109" i="13" s="1"/>
  <c r="M120" i="12"/>
  <c r="N120" i="12" s="1"/>
  <c r="N104" i="13" s="1"/>
  <c r="M79" i="12"/>
  <c r="N79" i="12" s="1"/>
  <c r="M31" i="12"/>
  <c r="N31" i="12" s="1"/>
  <c r="N24" i="14"/>
  <c r="M33" i="12"/>
  <c r="N33" i="12" s="1"/>
  <c r="M34" i="12"/>
  <c r="N34" i="12" s="1"/>
  <c r="M35" i="12"/>
  <c r="N35" i="12" s="1"/>
  <c r="M36" i="12"/>
  <c r="N36" i="12" s="1"/>
  <c r="N34" i="14" s="1"/>
  <c r="M37" i="12"/>
  <c r="N37" i="12" s="1"/>
  <c r="M38" i="12"/>
  <c r="M39" i="12"/>
  <c r="N39" i="12" s="1"/>
  <c r="M40" i="12"/>
  <c r="N40" i="12" s="1"/>
  <c r="N9" i="14" s="1"/>
  <c r="M41" i="12"/>
  <c r="N41" i="12" s="1"/>
  <c r="M42" i="12"/>
  <c r="M43" i="12"/>
  <c r="N43" i="12" s="1"/>
  <c r="M44" i="12"/>
  <c r="N44" i="12" s="1"/>
  <c r="N19" i="14" s="1"/>
  <c r="M26" i="7" l="1"/>
  <c r="N26" i="7" s="1"/>
  <c r="M24" i="7"/>
  <c r="N24" i="7" s="1"/>
  <c r="M22" i="7"/>
  <c r="N22" i="7" s="1"/>
  <c r="M20" i="7"/>
  <c r="N20" i="7" s="1"/>
  <c r="M18" i="7"/>
  <c r="N18" i="7" s="1"/>
  <c r="M16" i="7"/>
  <c r="N16" i="7" s="1"/>
  <c r="M14" i="7"/>
  <c r="N14" i="7" s="1"/>
  <c r="M12" i="7"/>
  <c r="N12" i="7" s="1"/>
  <c r="M10" i="7"/>
  <c r="N10" i="7" s="1"/>
  <c r="M8" i="7"/>
  <c r="N8" i="7" s="1"/>
  <c r="M6" i="7"/>
  <c r="N6" i="7" s="1"/>
  <c r="M4" i="7"/>
  <c r="N4" i="7" s="1"/>
  <c r="M16" i="8"/>
  <c r="N16" i="8" s="1"/>
  <c r="M14" i="8"/>
  <c r="Q14" i="8" s="1"/>
  <c r="M12" i="8"/>
  <c r="N12" i="8" s="1"/>
  <c r="M10" i="8"/>
  <c r="Q10" i="8" s="1"/>
  <c r="M8" i="8"/>
  <c r="N8" i="8" s="1"/>
  <c r="M6" i="8"/>
  <c r="N6" i="8" s="1"/>
  <c r="Q4" i="8"/>
  <c r="M24" i="9"/>
  <c r="N24" i="9" s="1"/>
  <c r="M3" i="10"/>
  <c r="N3" i="10" s="1"/>
  <c r="M12" i="10"/>
  <c r="N12" i="10" s="1"/>
  <c r="M15" i="10"/>
  <c r="N15" i="10" s="1"/>
  <c r="M10" i="10"/>
  <c r="N10" i="10" s="1"/>
  <c r="M14" i="10"/>
  <c r="N14" i="10" s="1"/>
  <c r="Q6" i="8"/>
  <c r="M7" i="10"/>
  <c r="N7" i="10" s="1"/>
  <c r="M26" i="11"/>
  <c r="N26" i="11" s="1"/>
  <c r="M24" i="11"/>
  <c r="N24" i="11" s="1"/>
  <c r="M22" i="11"/>
  <c r="N22" i="11" s="1"/>
  <c r="M20" i="11"/>
  <c r="N20" i="11" s="1"/>
  <c r="M18" i="11"/>
  <c r="N18" i="11" s="1"/>
  <c r="M16" i="11"/>
  <c r="Q16" i="11" s="1"/>
  <c r="M14" i="11"/>
  <c r="N14" i="11" s="1"/>
  <c r="M12" i="11"/>
  <c r="N12" i="11" s="1"/>
  <c r="M10" i="11"/>
  <c r="N10" i="11" s="1"/>
  <c r="M8" i="11"/>
  <c r="N8" i="11" s="1"/>
  <c r="M6" i="11"/>
  <c r="N6" i="11" s="1"/>
  <c r="M4" i="11"/>
  <c r="N4" i="11" s="1"/>
  <c r="M15" i="6"/>
  <c r="N15" i="6" s="1"/>
  <c r="M6" i="6"/>
  <c r="N6" i="6" s="1"/>
  <c r="M5" i="6"/>
  <c r="N5" i="6" s="1"/>
  <c r="M14" i="6"/>
  <c r="N14" i="6" s="1"/>
  <c r="M4" i="6"/>
  <c r="N4" i="6" s="1"/>
  <c r="M24" i="6"/>
  <c r="N24" i="6" s="1"/>
  <c r="M8" i="6"/>
  <c r="N8" i="6" s="1"/>
  <c r="M7" i="6"/>
  <c r="N7" i="6" s="1"/>
  <c r="M12" i="6"/>
  <c r="N12" i="6" s="1"/>
  <c r="M17" i="6"/>
  <c r="N17" i="6" s="1"/>
  <c r="M9" i="6"/>
  <c r="N9" i="6" s="1"/>
  <c r="M22" i="6"/>
  <c r="N22" i="6" s="1"/>
  <c r="M13" i="7"/>
  <c r="Q13" i="7" s="1"/>
  <c r="M10" i="6"/>
  <c r="N10" i="6" s="1"/>
  <c r="M25" i="7"/>
  <c r="N25" i="7" s="1"/>
  <c r="M21" i="7"/>
  <c r="N21" i="7" s="1"/>
  <c r="M17" i="7"/>
  <c r="N17" i="7" s="1"/>
  <c r="M9" i="7"/>
  <c r="N9" i="7" s="1"/>
  <c r="M5" i="7"/>
  <c r="N5" i="7" s="1"/>
  <c r="M15" i="9"/>
  <c r="N15" i="9" s="1"/>
  <c r="M19" i="6"/>
  <c r="N19" i="6" s="1"/>
  <c r="M3" i="7"/>
  <c r="N3" i="7" s="1"/>
  <c r="M23" i="7"/>
  <c r="N23" i="7" s="1"/>
  <c r="M19" i="7"/>
  <c r="N19" i="7" s="1"/>
  <c r="M15" i="7"/>
  <c r="N15" i="7" s="1"/>
  <c r="M11" i="7"/>
  <c r="N11" i="7" s="1"/>
  <c r="M7" i="7"/>
  <c r="N7" i="7" s="1"/>
  <c r="M3" i="8"/>
  <c r="N3" i="8" s="1"/>
  <c r="M3" i="9"/>
  <c r="Q3" i="9" s="1"/>
  <c r="M7" i="9"/>
  <c r="N7" i="9" s="1"/>
  <c r="M9" i="10"/>
  <c r="N9" i="10" s="1"/>
  <c r="M25" i="11"/>
  <c r="N25" i="11" s="1"/>
  <c r="M23" i="11"/>
  <c r="N23" i="11" s="1"/>
  <c r="M21" i="11"/>
  <c r="N21" i="11" s="1"/>
  <c r="M19" i="11"/>
  <c r="N19" i="11" s="1"/>
  <c r="M17" i="11"/>
  <c r="N17" i="11" s="1"/>
  <c r="M15" i="11"/>
  <c r="N15" i="11" s="1"/>
  <c r="M13" i="11"/>
  <c r="N13" i="11" s="1"/>
  <c r="M11" i="11"/>
  <c r="N11" i="11" s="1"/>
  <c r="M9" i="11"/>
  <c r="N9" i="11" s="1"/>
  <c r="M7" i="11"/>
  <c r="N7" i="11" s="1"/>
  <c r="M5" i="11"/>
  <c r="N5" i="11" s="1"/>
  <c r="M13" i="6"/>
  <c r="N13" i="6" s="1"/>
  <c r="M3" i="6"/>
  <c r="N3" i="6" s="1"/>
  <c r="M11" i="6"/>
  <c r="N11" i="6" s="1"/>
  <c r="P11" i="6" s="1"/>
  <c r="M23" i="6"/>
  <c r="N23" i="6" s="1"/>
  <c r="M25" i="6"/>
  <c r="M74" i="13"/>
  <c r="M41" i="13"/>
  <c r="M111" i="13"/>
  <c r="M31" i="13"/>
  <c r="M21" i="13"/>
  <c r="M61" i="13"/>
  <c r="M11" i="13"/>
  <c r="M45" i="13"/>
  <c r="M94" i="13"/>
  <c r="M89" i="13"/>
  <c r="M119" i="13"/>
  <c r="M44" i="13"/>
  <c r="M29" i="13"/>
  <c r="M64" i="13"/>
  <c r="M79" i="13"/>
  <c r="M25" i="14"/>
  <c r="M30" i="14"/>
  <c r="M14" i="14"/>
  <c r="M4" i="14"/>
  <c r="M29" i="14"/>
  <c r="M26" i="13"/>
  <c r="M56" i="13"/>
  <c r="M84" i="13"/>
  <c r="M24" i="13"/>
  <c r="M36" i="13"/>
  <c r="M20" i="13"/>
  <c r="M75" i="13"/>
  <c r="M120" i="13"/>
  <c r="M100" i="13"/>
  <c r="M90" i="13"/>
  <c r="M65" i="13"/>
  <c r="M46" i="13"/>
  <c r="M15" i="13"/>
  <c r="M5" i="13"/>
  <c r="M25" i="13"/>
  <c r="M55" i="13"/>
  <c r="M88" i="13"/>
  <c r="M78" i="13"/>
  <c r="M68" i="13"/>
  <c r="M113" i="13"/>
  <c r="M93" i="13"/>
  <c r="M53" i="13"/>
  <c r="M108" i="13"/>
  <c r="M13" i="13"/>
  <c r="M3" i="13"/>
  <c r="M23" i="13"/>
  <c r="M43" i="13"/>
  <c r="M51" i="13"/>
  <c r="M76" i="13"/>
  <c r="M109" i="13"/>
  <c r="M114" i="13"/>
  <c r="M14" i="13"/>
  <c r="M54" i="13"/>
  <c r="N14" i="14"/>
  <c r="M38" i="13"/>
  <c r="M110" i="13"/>
  <c r="M80" i="13"/>
  <c r="M70" i="13"/>
  <c r="M115" i="13"/>
  <c r="M95" i="13"/>
  <c r="M85" i="13"/>
  <c r="M60" i="13"/>
  <c r="M40" i="13"/>
  <c r="M10" i="13"/>
  <c r="M30" i="13"/>
  <c r="M105" i="13"/>
  <c r="M50" i="13"/>
  <c r="M83" i="13"/>
  <c r="M73" i="13"/>
  <c r="M118" i="13"/>
  <c r="M98" i="13"/>
  <c r="M33" i="13"/>
  <c r="M58" i="13"/>
  <c r="M48" i="13"/>
  <c r="M103" i="13"/>
  <c r="M8" i="13"/>
  <c r="M28" i="13"/>
  <c r="M18" i="13"/>
  <c r="M35" i="13"/>
  <c r="M101" i="13"/>
  <c r="M91" i="13"/>
  <c r="M81" i="13"/>
  <c r="M71" i="13"/>
  <c r="M104" i="13"/>
  <c r="M19" i="13"/>
  <c r="M49" i="13"/>
  <c r="N29" i="14"/>
  <c r="N118" i="13"/>
  <c r="N33" i="13"/>
  <c r="N103" i="13"/>
  <c r="N28" i="13"/>
  <c r="N28" i="14"/>
  <c r="N83" i="13"/>
  <c r="N88" i="13"/>
  <c r="N68" i="13"/>
  <c r="N93" i="13"/>
  <c r="N108" i="13"/>
  <c r="N3" i="13"/>
  <c r="N43" i="13"/>
  <c r="N113" i="13"/>
  <c r="N53" i="13"/>
  <c r="N18" i="13"/>
  <c r="N8" i="13"/>
  <c r="N18" i="14"/>
  <c r="N3" i="14"/>
  <c r="N8" i="14"/>
  <c r="N11" i="14"/>
  <c r="N58" i="13"/>
  <c r="N30" i="14"/>
  <c r="N13" i="14"/>
  <c r="N33" i="14"/>
  <c r="N16" i="14"/>
  <c r="N48" i="13"/>
  <c r="N10" i="14"/>
  <c r="N73" i="13"/>
  <c r="N15" i="14"/>
  <c r="N78" i="13"/>
  <c r="N13" i="13"/>
  <c r="N25" i="14"/>
  <c r="N5" i="14"/>
  <c r="N23" i="13"/>
  <c r="N23" i="14"/>
  <c r="N35" i="14"/>
  <c r="N31" i="14"/>
  <c r="N20" i="14"/>
  <c r="N98" i="13"/>
  <c r="N4" i="14"/>
  <c r="M31" i="14"/>
  <c r="M121" i="13"/>
  <c r="M66" i="13"/>
  <c r="M86" i="13"/>
  <c r="M69" i="13"/>
  <c r="M39" i="13"/>
  <c r="M9" i="13"/>
  <c r="M25" i="9"/>
  <c r="N25" i="9" s="1"/>
  <c r="M21" i="9"/>
  <c r="N21" i="9" s="1"/>
  <c r="M19" i="9"/>
  <c r="N19" i="9" s="1"/>
  <c r="M17" i="9"/>
  <c r="N17" i="9" s="1"/>
  <c r="M13" i="9"/>
  <c r="N13" i="9" s="1"/>
  <c r="M11" i="9"/>
  <c r="N11" i="9" s="1"/>
  <c r="M9" i="9"/>
  <c r="N9" i="9" s="1"/>
  <c r="M5" i="9"/>
  <c r="N5" i="9" s="1"/>
  <c r="M16" i="10"/>
  <c r="N16" i="10" s="1"/>
  <c r="M13" i="10"/>
  <c r="N13" i="10" s="1"/>
  <c r="M8" i="10"/>
  <c r="N8" i="10" s="1"/>
  <c r="M4" i="10"/>
  <c r="N4" i="10" s="1"/>
  <c r="M11" i="10"/>
  <c r="N11" i="10" s="1"/>
  <c r="M116" i="13"/>
  <c r="M106" i="13"/>
  <c r="M96" i="13"/>
  <c r="M16" i="13"/>
  <c r="M6" i="13"/>
  <c r="M99" i="13"/>
  <c r="M34" i="13"/>
  <c r="M4" i="13"/>
  <c r="M59" i="13"/>
  <c r="M6" i="14"/>
  <c r="M26" i="14"/>
  <c r="M10" i="14"/>
  <c r="M15" i="14"/>
  <c r="M13" i="14"/>
  <c r="M3" i="14"/>
  <c r="M28" i="14"/>
  <c r="M21" i="14"/>
  <c r="M36" i="14"/>
  <c r="M19" i="14"/>
  <c r="M9" i="14"/>
  <c r="M34" i="14"/>
  <c r="M11" i="14"/>
  <c r="M16" i="14"/>
  <c r="M5" i="14"/>
  <c r="M20" i="14"/>
  <c r="M35" i="14"/>
  <c r="M18" i="14"/>
  <c r="M8" i="14"/>
  <c r="M33" i="14"/>
  <c r="M23" i="14"/>
  <c r="M15" i="8"/>
  <c r="N15" i="8" s="1"/>
  <c r="M13" i="8"/>
  <c r="N13" i="8" s="1"/>
  <c r="M11" i="8"/>
  <c r="N11" i="8" s="1"/>
  <c r="M9" i="8"/>
  <c r="N9" i="8" s="1"/>
  <c r="M7" i="8"/>
  <c r="N7" i="8" s="1"/>
  <c r="M5" i="8"/>
  <c r="N5" i="8" s="1"/>
  <c r="M26" i="9"/>
  <c r="N26" i="9" s="1"/>
  <c r="M22" i="9"/>
  <c r="N22" i="9" s="1"/>
  <c r="M20" i="9"/>
  <c r="N20" i="9" s="1"/>
  <c r="M18" i="9"/>
  <c r="N18" i="9" s="1"/>
  <c r="M16" i="9"/>
  <c r="N16" i="9" s="1"/>
  <c r="M14" i="9"/>
  <c r="N14" i="9" s="1"/>
  <c r="M12" i="9"/>
  <c r="N12" i="9" s="1"/>
  <c r="M10" i="9"/>
  <c r="N10" i="9" s="1"/>
  <c r="M8" i="9"/>
  <c r="N8" i="9" s="1"/>
  <c r="M6" i="9"/>
  <c r="N6" i="9" s="1"/>
  <c r="M4" i="9"/>
  <c r="N4" i="9" s="1"/>
  <c r="M16" i="6"/>
  <c r="N16" i="6" s="1"/>
  <c r="P16" i="6" s="1"/>
  <c r="M21" i="6"/>
  <c r="N21" i="6" s="1"/>
  <c r="M18" i="6"/>
  <c r="N18" i="6" s="1"/>
  <c r="M26" i="6"/>
  <c r="Q26" i="6" s="1"/>
  <c r="M20" i="6"/>
  <c r="N20" i="6" s="1"/>
  <c r="M23" i="9"/>
  <c r="N23" i="9" s="1"/>
  <c r="M6" i="10"/>
  <c r="N6" i="10" s="1"/>
  <c r="M5" i="10"/>
  <c r="N5" i="10" s="1"/>
  <c r="M3" i="11"/>
  <c r="Q3" i="11" s="1"/>
  <c r="P26" i="9" l="1"/>
  <c r="P14" i="9"/>
  <c r="P12" i="6"/>
  <c r="P15" i="6"/>
  <c r="P25" i="6"/>
  <c r="P18" i="6"/>
  <c r="P20" i="6"/>
  <c r="P6" i="9"/>
  <c r="P12" i="9"/>
  <c r="P20" i="9"/>
  <c r="P3" i="6"/>
  <c r="P5" i="9"/>
  <c r="P17" i="9"/>
  <c r="P23" i="6"/>
  <c r="P24" i="9"/>
  <c r="P4" i="6"/>
  <c r="P21" i="6"/>
  <c r="P8" i="9"/>
  <c r="P13" i="6"/>
  <c r="P18" i="9"/>
  <c r="P23" i="9"/>
  <c r="P21" i="9"/>
  <c r="Q5" i="10"/>
  <c r="P5" i="10"/>
  <c r="Q15" i="8"/>
  <c r="P14" i="8"/>
  <c r="P15" i="8"/>
  <c r="Q4" i="10"/>
  <c r="P4" i="10"/>
  <c r="Q10" i="11"/>
  <c r="P10" i="11"/>
  <c r="Q18" i="11"/>
  <c r="P18" i="11"/>
  <c r="Q26" i="11"/>
  <c r="P26" i="11"/>
  <c r="Q10" i="10"/>
  <c r="P10" i="10"/>
  <c r="Q4" i="7"/>
  <c r="P4" i="7"/>
  <c r="Q12" i="7"/>
  <c r="P12" i="7"/>
  <c r="Q20" i="7"/>
  <c r="P20" i="7"/>
  <c r="Q6" i="10"/>
  <c r="P6" i="10"/>
  <c r="P22" i="9"/>
  <c r="Q9" i="8"/>
  <c r="P9" i="8"/>
  <c r="Q8" i="10"/>
  <c r="P8" i="10"/>
  <c r="P9" i="9"/>
  <c r="P19" i="9"/>
  <c r="Q9" i="11"/>
  <c r="P9" i="11"/>
  <c r="Q17" i="11"/>
  <c r="P16" i="11"/>
  <c r="P17" i="11"/>
  <c r="Q25" i="11"/>
  <c r="P25" i="11"/>
  <c r="Q3" i="8"/>
  <c r="P3" i="8"/>
  <c r="Q19" i="7"/>
  <c r="P19" i="7"/>
  <c r="P15" i="9"/>
  <c r="Q21" i="7"/>
  <c r="P21" i="7"/>
  <c r="P22" i="6"/>
  <c r="P7" i="6"/>
  <c r="P26" i="6"/>
  <c r="P14" i="6"/>
  <c r="Q4" i="11"/>
  <c r="P3" i="11"/>
  <c r="P4" i="11"/>
  <c r="Q12" i="11"/>
  <c r="P12" i="11"/>
  <c r="Q20" i="11"/>
  <c r="P20" i="11"/>
  <c r="Q7" i="10"/>
  <c r="P7" i="10"/>
  <c r="Q15" i="10"/>
  <c r="P15" i="10"/>
  <c r="Q12" i="8"/>
  <c r="P12" i="8"/>
  <c r="Q6" i="7"/>
  <c r="P6" i="7"/>
  <c r="Q14" i="7"/>
  <c r="P14" i="7"/>
  <c r="P13" i="7"/>
  <c r="Q22" i="7"/>
  <c r="P22" i="7"/>
  <c r="Q15" i="11"/>
  <c r="P15" i="11"/>
  <c r="P16" i="9"/>
  <c r="Q11" i="8"/>
  <c r="P10" i="8"/>
  <c r="P11" i="8"/>
  <c r="Q13" i="10"/>
  <c r="P13" i="10"/>
  <c r="P11" i="9"/>
  <c r="Q11" i="11"/>
  <c r="P11" i="11"/>
  <c r="Q19" i="11"/>
  <c r="P19" i="11"/>
  <c r="Q9" i="10"/>
  <c r="P9" i="10"/>
  <c r="Q7" i="7"/>
  <c r="P7" i="7"/>
  <c r="Q23" i="7"/>
  <c r="P23" i="7"/>
  <c r="Q5" i="7"/>
  <c r="P5" i="7"/>
  <c r="Q25" i="7"/>
  <c r="P25" i="7"/>
  <c r="P9" i="6"/>
  <c r="P8" i="6"/>
  <c r="P5" i="6"/>
  <c r="Q6" i="11"/>
  <c r="P6" i="11"/>
  <c r="Q14" i="11"/>
  <c r="P14" i="11"/>
  <c r="Q22" i="11"/>
  <c r="P22" i="11"/>
  <c r="Q12" i="10"/>
  <c r="P12" i="10"/>
  <c r="P6" i="8"/>
  <c r="Q8" i="7"/>
  <c r="P8" i="7"/>
  <c r="Q16" i="7"/>
  <c r="P16" i="7"/>
  <c r="Q24" i="7"/>
  <c r="P24" i="7"/>
  <c r="P4" i="9"/>
  <c r="P3" i="9"/>
  <c r="Q7" i="8"/>
  <c r="P7" i="8"/>
  <c r="Q7" i="11"/>
  <c r="P7" i="11"/>
  <c r="Q23" i="11"/>
  <c r="P23" i="11"/>
  <c r="Q15" i="7"/>
  <c r="P15" i="7"/>
  <c r="P19" i="6"/>
  <c r="Q17" i="7"/>
  <c r="P17" i="7"/>
  <c r="P10" i="9"/>
  <c r="Q5" i="8"/>
  <c r="P5" i="8"/>
  <c r="P4" i="8"/>
  <c r="Q13" i="8"/>
  <c r="P13" i="8"/>
  <c r="Q11" i="10"/>
  <c r="P11" i="10"/>
  <c r="Q16" i="10"/>
  <c r="P16" i="10"/>
  <c r="P13" i="9"/>
  <c r="P25" i="9"/>
  <c r="Q5" i="11"/>
  <c r="P5" i="11"/>
  <c r="Q13" i="11"/>
  <c r="P13" i="11"/>
  <c r="Q21" i="11"/>
  <c r="P21" i="11"/>
  <c r="P7" i="9"/>
  <c r="Q11" i="7"/>
  <c r="P11" i="7"/>
  <c r="Q3" i="7"/>
  <c r="P3" i="7"/>
  <c r="Q9" i="7"/>
  <c r="P9" i="7"/>
  <c r="P10" i="6"/>
  <c r="P17" i="6"/>
  <c r="P24" i="6"/>
  <c r="P6" i="6"/>
  <c r="Q8" i="11"/>
  <c r="P8" i="11"/>
  <c r="Q24" i="11"/>
  <c r="P24" i="11"/>
  <c r="Q14" i="10"/>
  <c r="P14" i="10"/>
  <c r="Q3" i="10"/>
  <c r="P3" i="10"/>
  <c r="Q8" i="8"/>
  <c r="P8" i="8"/>
  <c r="Q16" i="8"/>
  <c r="P16" i="8"/>
  <c r="Q10" i="7"/>
  <c r="P10" i="7"/>
  <c r="Q18" i="7"/>
  <c r="P18" i="7"/>
  <c r="Q26" i="7"/>
  <c r="P26" i="7"/>
  <c r="Q12" i="9"/>
  <c r="Q20" i="9"/>
  <c r="Q5" i="9"/>
  <c r="Q17" i="9"/>
  <c r="Q6" i="9"/>
  <c r="Q14" i="9"/>
  <c r="Q22" i="9"/>
  <c r="Q9" i="9"/>
  <c r="Q19" i="9"/>
  <c r="Q15" i="9"/>
  <c r="Q24" i="9"/>
  <c r="Q8" i="9"/>
  <c r="Q16" i="9"/>
  <c r="Q26" i="9"/>
  <c r="Q11" i="9"/>
  <c r="Q21" i="9"/>
  <c r="Q4" i="9"/>
  <c r="Q23" i="9"/>
  <c r="Q10" i="9"/>
  <c r="Q18" i="9"/>
  <c r="Q13" i="9"/>
  <c r="Q25" i="9"/>
  <c r="Q7" i="9"/>
  <c r="Q19" i="6"/>
  <c r="Q12" i="6"/>
  <c r="Q4" i="6"/>
  <c r="Q15" i="6"/>
  <c r="Q3" i="6"/>
  <c r="Q22" i="6"/>
  <c r="Q7" i="6"/>
  <c r="Q14" i="6"/>
  <c r="Q18" i="6"/>
  <c r="Q21" i="6"/>
  <c r="Q25" i="6"/>
  <c r="Q13" i="6"/>
  <c r="Q9" i="6"/>
  <c r="Q8" i="6"/>
  <c r="Q5" i="6"/>
  <c r="Q11" i="6"/>
  <c r="Q20" i="6"/>
  <c r="Q16" i="6"/>
  <c r="Q23" i="6"/>
  <c r="Q10" i="6"/>
  <c r="Q17" i="6"/>
  <c r="Q24" i="6"/>
  <c r="Q6" i="6"/>
</calcChain>
</file>

<file path=xl/sharedStrings.xml><?xml version="1.0" encoding="utf-8"?>
<sst xmlns="http://schemas.openxmlformats.org/spreadsheetml/2006/main" count="4523" uniqueCount="358">
  <si>
    <t>Kennet Vale</t>
  </si>
  <si>
    <t>Kings Leaze</t>
  </si>
  <si>
    <t>Severn Vale</t>
  </si>
  <si>
    <t>Bath</t>
  </si>
  <si>
    <t>Janet Stares</t>
  </si>
  <si>
    <t>Swindon</t>
  </si>
  <si>
    <t>Berkeley</t>
  </si>
  <si>
    <t>VWH</t>
  </si>
  <si>
    <t>Cotswold Edge</t>
  </si>
  <si>
    <t>Number</t>
  </si>
  <si>
    <t>Time</t>
  </si>
  <si>
    <t>Club</t>
  </si>
  <si>
    <t>Class</t>
  </si>
  <si>
    <t>Team</t>
  </si>
  <si>
    <t>Rider</t>
  </si>
  <si>
    <t>Horse</t>
  </si>
  <si>
    <t>Test</t>
  </si>
  <si>
    <t>Arena</t>
  </si>
  <si>
    <t>Lauren Makepeace</t>
  </si>
  <si>
    <t>Bronze Lyric</t>
  </si>
  <si>
    <t xml:space="preserve">A </t>
  </si>
  <si>
    <t>B</t>
  </si>
  <si>
    <t>Chloe Makepeace</t>
  </si>
  <si>
    <t>Master Ploy</t>
  </si>
  <si>
    <t>Isobel Twiggs</t>
  </si>
  <si>
    <t>Sir Barnaby</t>
  </si>
  <si>
    <t>Gayle King</t>
  </si>
  <si>
    <t>Sally Gardiner</t>
  </si>
  <si>
    <t>Jenny Watkins</t>
  </si>
  <si>
    <t>Rolex Free</t>
  </si>
  <si>
    <t>Stacey Martin</t>
  </si>
  <si>
    <t>Rosie Marlow</t>
  </si>
  <si>
    <t>Truly Scrumptious</t>
  </si>
  <si>
    <t>Laura Nelmes</t>
  </si>
  <si>
    <t>Sarah Couzens</t>
  </si>
  <si>
    <t>Chris Clark</t>
  </si>
  <si>
    <t>Croesnant Caradog</t>
  </si>
  <si>
    <t>Bryony Jones</t>
  </si>
  <si>
    <t>William Collett</t>
  </si>
  <si>
    <t>Fleetwood Contradiction</t>
  </si>
  <si>
    <t>Abbey Read</t>
  </si>
  <si>
    <t>Sue Bromyard</t>
  </si>
  <si>
    <t>Welton Jewel</t>
  </si>
  <si>
    <t>Elaine Chamberlain</t>
  </si>
  <si>
    <t>Wendy Barke</t>
  </si>
  <si>
    <t>Waylands Morning Sunshine</t>
  </si>
  <si>
    <t>Sian Coles</t>
  </si>
  <si>
    <t>Temple Miss</t>
  </si>
  <si>
    <t>Sue Portch</t>
  </si>
  <si>
    <t>Pelhams</t>
  </si>
  <si>
    <t>Fiona Hunt</t>
  </si>
  <si>
    <t>Miss Congeniality</t>
  </si>
  <si>
    <t>Snaffles</t>
  </si>
  <si>
    <t>Salsa Storm</t>
  </si>
  <si>
    <t>Vikki Swindell</t>
  </si>
  <si>
    <t>Temple Clover Belle</t>
  </si>
  <si>
    <t>Alex Richards</t>
  </si>
  <si>
    <t>Charlotte Webb</t>
  </si>
  <si>
    <t>Phoebe Keith</t>
  </si>
  <si>
    <t>Berry Hill Rose</t>
  </si>
  <si>
    <t>Olivia Hoyland</t>
  </si>
  <si>
    <t>Crystal</t>
  </si>
  <si>
    <t>Lowenna Davis</t>
  </si>
  <si>
    <t>Stella Luminosa</t>
  </si>
  <si>
    <t>Laura Windel</t>
  </si>
  <si>
    <t>Jo Vincent</t>
  </si>
  <si>
    <t>Cundle Green Alexander</t>
  </si>
  <si>
    <t>Nicola Allen</t>
  </si>
  <si>
    <t>Laura Wall</t>
  </si>
  <si>
    <t>Toni Besley</t>
  </si>
  <si>
    <t>Bowood Topcat</t>
  </si>
  <si>
    <t>Ted</t>
  </si>
  <si>
    <t>Wessex Gold</t>
  </si>
  <si>
    <t>Zoe Thompson</t>
  </si>
  <si>
    <t>Ready Steady Go</t>
  </si>
  <si>
    <t>Splash</t>
  </si>
  <si>
    <t>Shamassa Spring</t>
  </si>
  <si>
    <t>BREAK</t>
  </si>
  <si>
    <t>1 (Juniors)</t>
  </si>
  <si>
    <t>2 (Seniors)</t>
  </si>
  <si>
    <t>Don Collins</t>
  </si>
  <si>
    <t>Beth Franz</t>
  </si>
  <si>
    <t>Kim Warren</t>
  </si>
  <si>
    <t>Judge</t>
  </si>
  <si>
    <t>N24</t>
  </si>
  <si>
    <t>VHPRC</t>
  </si>
  <si>
    <t>P18</t>
  </si>
  <si>
    <t>Hazel Britton  </t>
  </si>
  <si>
    <t xml:space="preserve">Orchid </t>
  </si>
  <si>
    <t xml:space="preserve">Linda Knight     </t>
  </si>
  <si>
    <t xml:space="preserve">Charlotte Alford   </t>
  </si>
  <si>
    <t>Silhouet  </t>
  </si>
  <si>
    <t xml:space="preserve">Jess Hawes   </t>
  </si>
  <si>
    <t xml:space="preserve">Apache   </t>
  </si>
  <si>
    <t>Sharon Beauhill  </t>
  </si>
  <si>
    <t>Tressie  </t>
  </si>
  <si>
    <t xml:space="preserve">Rebecca Jones   </t>
  </si>
  <si>
    <t xml:space="preserve">Pie   </t>
  </si>
  <si>
    <t xml:space="preserve">Julian Minchin   </t>
  </si>
  <si>
    <t>Wadswick Ben  </t>
  </si>
  <si>
    <t xml:space="preserve">Gill Hutchings   </t>
  </si>
  <si>
    <t>Strathleven Donal  </t>
  </si>
  <si>
    <t>Fabriana</t>
  </si>
  <si>
    <t>Kate Brown</t>
  </si>
  <si>
    <t>Ladykillers Little John</t>
  </si>
  <si>
    <t>Tanya Symes</t>
  </si>
  <si>
    <t>Shaw Smartie</t>
  </si>
  <si>
    <t>Kingsthistle Darcy</t>
  </si>
  <si>
    <t>Zoe Symes</t>
  </si>
  <si>
    <t>Super Chef</t>
  </si>
  <si>
    <t>Karla Cabot</t>
  </si>
  <si>
    <t>Marston Park Spot</t>
  </si>
  <si>
    <t>Two Strokes Tonto</t>
  </si>
  <si>
    <t>Fiona Perrett</t>
  </si>
  <si>
    <t>Freddie</t>
  </si>
  <si>
    <t>Sharon Blake</t>
  </si>
  <si>
    <t>Loustic Collonges</t>
  </si>
  <si>
    <t>Sylvia Thomas</t>
  </si>
  <si>
    <t>Zachary</t>
  </si>
  <si>
    <t>Georgina Bryce</t>
  </si>
  <si>
    <t>Trefaldwyn Dylan</t>
  </si>
  <si>
    <t>Spots</t>
  </si>
  <si>
    <t>Hayley Jones</t>
  </si>
  <si>
    <t>Foxglove</t>
  </si>
  <si>
    <t>Stars</t>
  </si>
  <si>
    <t>Emma Flood</t>
  </si>
  <si>
    <t>Nicci Cunningham</t>
  </si>
  <si>
    <t>Camiente</t>
  </si>
  <si>
    <t>Stripes</t>
  </si>
  <si>
    <t>Katherine Hills</t>
  </si>
  <si>
    <t>Demokrat</t>
  </si>
  <si>
    <t>Christine Guy</t>
  </si>
  <si>
    <t>Periwinkle</t>
  </si>
  <si>
    <t>Alison Brown</t>
  </si>
  <si>
    <t>Seanto Labrys</t>
  </si>
  <si>
    <t>Sarah Highet</t>
  </si>
  <si>
    <t>Pippa Card</t>
  </si>
  <si>
    <t>Brave and Bold</t>
  </si>
  <si>
    <t>Emma Keenan</t>
  </si>
  <si>
    <t>Steady Command</t>
  </si>
  <si>
    <t>Mel Lawless</t>
  </si>
  <si>
    <t>Fosters Boy</t>
  </si>
  <si>
    <t>Becky Ormond</t>
  </si>
  <si>
    <t>Bagley</t>
  </si>
  <si>
    <t>Sophie Meehan</t>
  </si>
  <si>
    <t>Mister Manchego</t>
  </si>
  <si>
    <t>Kerry Head (Ems)</t>
  </si>
  <si>
    <t>Spiders Secret Weapon</t>
  </si>
  <si>
    <t>Emily Cunningham (Nicolson)</t>
  </si>
  <si>
    <t>Tantilley Lace</t>
  </si>
  <si>
    <t>Rachel Hammond</t>
  </si>
  <si>
    <t>Jack Sun</t>
  </si>
  <si>
    <t>Monarchs</t>
  </si>
  <si>
    <t>Sovereigns</t>
  </si>
  <si>
    <t>Francesca Dark</t>
  </si>
  <si>
    <t>The Last Flight</t>
  </si>
  <si>
    <t>Adrian Palmer</t>
  </si>
  <si>
    <t>Flashback III</t>
  </si>
  <si>
    <t>Sarah Palmer</t>
  </si>
  <si>
    <t>Whitehawk Drifter</t>
  </si>
  <si>
    <t>Karen Joyson</t>
  </si>
  <si>
    <t>Ever So Lightly</t>
  </si>
  <si>
    <t>Smart Design</t>
  </si>
  <si>
    <t>Chantell Symonds</t>
  </si>
  <si>
    <t>Stadmorslow Coffee 'n' Cream</t>
  </si>
  <si>
    <t>Frampton Family</t>
  </si>
  <si>
    <t>Belles</t>
  </si>
  <si>
    <t>Bubbles</t>
  </si>
  <si>
    <t>Bombes</t>
  </si>
  <si>
    <t>Annuities</t>
  </si>
  <si>
    <t>Maturities</t>
  </si>
  <si>
    <t>Matilde Spyvee</t>
  </si>
  <si>
    <t>Ellie Turl</t>
  </si>
  <si>
    <t>Fidelywood Playboy</t>
  </si>
  <si>
    <t>Ella Marquez-Espada</t>
  </si>
  <si>
    <t>Irish Mist</t>
  </si>
  <si>
    <t>Charlotte James</t>
  </si>
  <si>
    <t>Summer Lightening</t>
  </si>
  <si>
    <t>Holly Bragg</t>
  </si>
  <si>
    <t>Sandstorm</t>
  </si>
  <si>
    <t>Sally Miles</t>
  </si>
  <si>
    <t>Sidney Boy</t>
  </si>
  <si>
    <t>Sarah Sharpe</t>
  </si>
  <si>
    <t>Craig</t>
  </si>
  <si>
    <t>Nicki Barker</t>
  </si>
  <si>
    <t>Bobby Sox</t>
  </si>
  <si>
    <t>Piaffe</t>
  </si>
  <si>
    <t>Passage</t>
  </si>
  <si>
    <t>Fiona Porter</t>
  </si>
  <si>
    <t>Wolitair</t>
  </si>
  <si>
    <t>Sheenagh Bragg</t>
  </si>
  <si>
    <t>Star of Freedom</t>
  </si>
  <si>
    <t>Vicki Ashmead</t>
  </si>
  <si>
    <t>Tavarone</t>
  </si>
  <si>
    <t>Charlotte Ashmead</t>
  </si>
  <si>
    <t>Eternity</t>
  </si>
  <si>
    <t>Issy Cole</t>
  </si>
  <si>
    <t>Jaysan</t>
  </si>
  <si>
    <t>Sasha Hargreave</t>
  </si>
  <si>
    <t>Cranny Volt</t>
  </si>
  <si>
    <t>Pendragon VI (Mystic Blue)</t>
  </si>
  <si>
    <t>Bridoons</t>
  </si>
  <si>
    <t>Redhill Frisk Me</t>
  </si>
  <si>
    <t>Spirit</t>
  </si>
  <si>
    <t>Lions</t>
  </si>
  <si>
    <t>Jo Thornton</t>
  </si>
  <si>
    <t>Greystone Galway Bay</t>
  </si>
  <si>
    <t>Scarlett Crew</t>
  </si>
  <si>
    <t>Lynda King</t>
  </si>
  <si>
    <t>Tullibards What's Next</t>
  </si>
  <si>
    <t>Georgina Pearce</t>
  </si>
  <si>
    <t>Roughty Toughty</t>
  </si>
  <si>
    <t>Tigers</t>
  </si>
  <si>
    <t>Otters</t>
  </si>
  <si>
    <t>Willows</t>
  </si>
  <si>
    <t>Pirouettes</t>
  </si>
  <si>
    <t>Markers</t>
  </si>
  <si>
    <t>Fiona Symes</t>
  </si>
  <si>
    <t>Hackpen Heights</t>
  </si>
  <si>
    <t>Sarah McMurray</t>
  </si>
  <si>
    <t>Super Love Ueln</t>
  </si>
  <si>
    <t>The Hit Man</t>
  </si>
  <si>
    <t>Patricia Haskins</t>
  </si>
  <si>
    <t>Daniel Lane</t>
  </si>
  <si>
    <t>Kimi</t>
  </si>
  <si>
    <t>Sophia Ragmar</t>
  </si>
  <si>
    <t>Circles</t>
  </si>
  <si>
    <t>Abbie Robins</t>
  </si>
  <si>
    <t>Sky Spotty</t>
  </si>
  <si>
    <t>Claire Pratley</t>
  </si>
  <si>
    <t>Garry</t>
  </si>
  <si>
    <t>Claire Warman</t>
  </si>
  <si>
    <t>Pipbrook Silver Rose</t>
  </si>
  <si>
    <t>Rhian Humphries</t>
  </si>
  <si>
    <t>Diane Kilshaw</t>
  </si>
  <si>
    <t>Dark Knight II</t>
  </si>
  <si>
    <t>Amy Mawson</t>
  </si>
  <si>
    <t>Bright Spirit</t>
  </si>
  <si>
    <t>Karen McFarlane</t>
  </si>
  <si>
    <t>Pimms</t>
  </si>
  <si>
    <t>Janet Robinson</t>
  </si>
  <si>
    <t>Tempest Prudence</t>
  </si>
  <si>
    <t>Diagonals</t>
  </si>
  <si>
    <t>Sue Foord</t>
  </si>
  <si>
    <t>Razz Jazz</t>
  </si>
  <si>
    <t>Lindsay Cook</t>
  </si>
  <si>
    <t>Lazoral Lucky Moon Mist</t>
  </si>
  <si>
    <t>Meacham Reality</t>
  </si>
  <si>
    <t>Skehald Grey</t>
  </si>
  <si>
    <t>Teresa Carty</t>
  </si>
  <si>
    <t>Kinksy Dollar-AR</t>
  </si>
  <si>
    <t>Charlotte Lawrence</t>
  </si>
  <si>
    <t>Sizzling Ember</t>
  </si>
  <si>
    <t>Grackles</t>
  </si>
  <si>
    <t>Browbands</t>
  </si>
  <si>
    <t>Egg-butts</t>
  </si>
  <si>
    <t>Julie Hayward</t>
  </si>
  <si>
    <t>Buddy Boy II</t>
  </si>
  <si>
    <t>Sarah Webber</t>
  </si>
  <si>
    <t>Bonetta</t>
  </si>
  <si>
    <t>Newzflash</t>
  </si>
  <si>
    <t>Alex Mason</t>
  </si>
  <si>
    <t>Bonsaii</t>
  </si>
  <si>
    <t>Sandskier</t>
  </si>
  <si>
    <t>Aimee Conlon</t>
  </si>
  <si>
    <t>Tricky Business</t>
  </si>
  <si>
    <t>Andrea Cox</t>
  </si>
  <si>
    <t>Dav</t>
  </si>
  <si>
    <t>Bex Guest</t>
  </si>
  <si>
    <t>Nord Est Des Ifs</t>
  </si>
  <si>
    <t>Sam Gibbs</t>
  </si>
  <si>
    <t>Emilius</t>
  </si>
  <si>
    <t>Helen James</t>
  </si>
  <si>
    <t>Schav Tanzerin</t>
  </si>
  <si>
    <t>Home Farm Lily</t>
  </si>
  <si>
    <t>Teresa Ventimiglia</t>
  </si>
  <si>
    <t>Cee Bee</t>
  </si>
  <si>
    <t>Nosebands</t>
  </si>
  <si>
    <t>Girthstraps</t>
  </si>
  <si>
    <t>Royals</t>
  </si>
  <si>
    <t>Jeremy Michaels</t>
  </si>
  <si>
    <t>Blackwood Clover</t>
  </si>
  <si>
    <t>Hannah Broughton</t>
  </si>
  <si>
    <t>April Johnson</t>
  </si>
  <si>
    <t>Bryntegllwynau Rocky Robin</t>
  </si>
  <si>
    <t>Maisy Cursham</t>
  </si>
  <si>
    <t>Paradise Moon</t>
  </si>
  <si>
    <t>India Duke</t>
  </si>
  <si>
    <t>Littleton's Definitely Maybe</t>
  </si>
  <si>
    <t>Holly Blythe</t>
  </si>
  <si>
    <t>Warrior</t>
  </si>
  <si>
    <t>Clara Wood</t>
  </si>
  <si>
    <t>Comeraigh Krafy Fin</t>
  </si>
  <si>
    <t>Scarlet Endeavour</t>
  </si>
  <si>
    <t>Rachael Tuck</t>
  </si>
  <si>
    <t>Kincahill Kylie</t>
  </si>
  <si>
    <t>Sophie Shipton</t>
  </si>
  <si>
    <t>Sam</t>
  </si>
  <si>
    <t>Neen Victoria</t>
  </si>
  <si>
    <t>Snow Joke II</t>
  </si>
  <si>
    <t>Magial Diamond</t>
  </si>
  <si>
    <t>Test score</t>
  </si>
  <si>
    <t>Collectives</t>
  </si>
  <si>
    <t>Total score</t>
  </si>
  <si>
    <t>Overall Percentage</t>
  </si>
  <si>
    <t>Check</t>
  </si>
  <si>
    <t>ARENA B - NOVICE 24 (SENIORS)</t>
  </si>
  <si>
    <t>ARENA B - PRELIM 18 (JUNIORS)</t>
  </si>
  <si>
    <t>ARENA B - PRELIM 18 (SENIORS)</t>
  </si>
  <si>
    <t>ARENA A - NOVICE 24 (SENIORS)</t>
  </si>
  <si>
    <t>ARENA A - NOVICE 24 (JUNIORS)</t>
  </si>
  <si>
    <t>ARENA A - PRELIM 18 (SENIORS)</t>
  </si>
  <si>
    <t>PLACING</t>
  </si>
  <si>
    <t>OVERALL PLACE</t>
  </si>
  <si>
    <t>PLACING IN ARENA</t>
  </si>
  <si>
    <t>Best 3 scores</t>
  </si>
  <si>
    <t>Merlot</t>
  </si>
  <si>
    <t>Shiraz</t>
  </si>
  <si>
    <t>Gill Penberth</t>
  </si>
  <si>
    <t>Doubtless Confidence</t>
  </si>
  <si>
    <t>Sannan Valley Orchid</t>
  </si>
  <si>
    <t>Velvet Moon Belle</t>
  </si>
  <si>
    <t>Valentino</t>
  </si>
  <si>
    <t>Pixie Jay</t>
  </si>
  <si>
    <t>2 Seniors</t>
  </si>
  <si>
    <t>1 Juniors</t>
  </si>
  <si>
    <t>Daniel Sinton</t>
  </si>
  <si>
    <t>Roughty Tufty</t>
  </si>
  <si>
    <t>Tuppence</t>
  </si>
  <si>
    <t>SENIOR TEAMS</t>
  </si>
  <si>
    <t>JUNIOR TEAMS</t>
  </si>
  <si>
    <t>Justine Jackman</t>
  </si>
  <si>
    <t>Master McCoy</t>
  </si>
  <si>
    <t>Caroline Savery</t>
  </si>
  <si>
    <t>Portadown Sergent Pepper</t>
  </si>
  <si>
    <t>WITHDRAWN</t>
  </si>
  <si>
    <t>Emma Comley</t>
  </si>
  <si>
    <t>Master Eclipse</t>
  </si>
  <si>
    <t>Jo Yeo</t>
  </si>
  <si>
    <t xml:space="preserve">Pencott Silver Boy </t>
  </si>
  <si>
    <t>Sue Taylor</t>
  </si>
  <si>
    <t>Unknown</t>
  </si>
  <si>
    <t>Jenny Pickup</t>
  </si>
  <si>
    <t>Flightline Lucas</t>
  </si>
  <si>
    <t>Louis Plumber</t>
  </si>
  <si>
    <t>=4</t>
  </si>
  <si>
    <t>=10</t>
  </si>
  <si>
    <t>=15</t>
  </si>
  <si>
    <t>FIRST</t>
  </si>
  <si>
    <t>SECOND</t>
  </si>
  <si>
    <t>THIRD</t>
  </si>
  <si>
    <t>FOURTH</t>
  </si>
  <si>
    <t>FIFTH</t>
  </si>
  <si>
    <t>SIXTH</t>
  </si>
  <si>
    <t>SEVENTH</t>
  </si>
  <si>
    <t>Collectives check</t>
  </si>
  <si>
    <t>ELIMINATED</t>
  </si>
  <si>
    <t>SCORE DOES NOT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</si>
</sst>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.000000_-;\-* #,##0.000000_-;_-* &quot;-&quot;??_-;_-@_-"/>
  </numFmts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20" fontId="0" fillId="0" borderId="0" xfId="0" applyNumberFormat="1" applyAlignment="1"/>
    <xf numFmtId="0" fontId="1" fillId="2" borderId="0" xfId="0" applyFont="1" applyFill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Fon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Font="1" applyBorder="1" applyAlignment="1"/>
    <xf numFmtId="0" fontId="2" fillId="0" borderId="7" xfId="0" applyFont="1" applyBorder="1" applyAlignment="1"/>
    <xf numFmtId="0" fontId="0" fillId="0" borderId="7" xfId="0" applyBorder="1" applyAlignment="1"/>
    <xf numFmtId="0" fontId="0" fillId="0" borderId="7" xfId="0" applyBorder="1"/>
    <xf numFmtId="0" fontId="1" fillId="0" borderId="8" xfId="0" applyFont="1" applyBorder="1"/>
    <xf numFmtId="20" fontId="0" fillId="0" borderId="2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Fill="1"/>
    <xf numFmtId="0" fontId="0" fillId="2" borderId="0" xfId="0" applyFont="1" applyFill="1" applyAlignment="1"/>
    <xf numFmtId="0" fontId="2" fillId="2" borderId="0" xfId="0" applyFont="1" applyFill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/>
    <xf numFmtId="0" fontId="1" fillId="0" borderId="3" xfId="0" applyFont="1" applyFill="1" applyBorder="1"/>
    <xf numFmtId="0" fontId="1" fillId="0" borderId="9" xfId="0" applyFont="1" applyFill="1" applyBorder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2" applyNumberFormat="1" applyFont="1"/>
    <xf numFmtId="164" fontId="1" fillId="0" borderId="2" xfId="2" applyNumberFormat="1" applyFont="1" applyBorder="1"/>
    <xf numFmtId="164" fontId="0" fillId="0" borderId="2" xfId="2" applyNumberFormat="1" applyFont="1" applyBorder="1"/>
    <xf numFmtId="164" fontId="0" fillId="0" borderId="0" xfId="2" applyNumberFormat="1" applyFont="1" applyBorder="1"/>
    <xf numFmtId="164" fontId="0" fillId="0" borderId="7" xfId="2" applyNumberFormat="1" applyFont="1" applyBorder="1"/>
    <xf numFmtId="165" fontId="0" fillId="0" borderId="0" xfId="1" applyNumberFormat="1" applyFont="1"/>
    <xf numFmtId="165" fontId="1" fillId="0" borderId="0" xfId="1" applyNumberFormat="1" applyFont="1"/>
    <xf numFmtId="165" fontId="3" fillId="0" borderId="0" xfId="1" applyNumberFormat="1" applyFont="1"/>
    <xf numFmtId="166" fontId="0" fillId="0" borderId="0" xfId="1" applyNumberFormat="1" applyFont="1"/>
    <xf numFmtId="166" fontId="1" fillId="0" borderId="0" xfId="1" applyNumberFormat="1" applyFont="1"/>
    <xf numFmtId="166" fontId="3" fillId="0" borderId="0" xfId="1" applyNumberFormat="1" applyFont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64" fontId="1" fillId="0" borderId="0" xfId="2" applyNumberFormat="1" applyFont="1" applyBorder="1"/>
    <xf numFmtId="0" fontId="1" fillId="0" borderId="5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64" fontId="1" fillId="0" borderId="0" xfId="2" applyNumberFormat="1" applyFont="1" applyFill="1"/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164" fontId="0" fillId="0" borderId="0" xfId="2" applyNumberFormat="1" applyFont="1" applyFill="1"/>
    <xf numFmtId="0" fontId="2" fillId="0" borderId="0" xfId="0" applyFont="1" applyFill="1" applyAlignment="1"/>
    <xf numFmtId="20" fontId="0" fillId="0" borderId="0" xfId="0" applyNumberFormat="1" applyFill="1" applyAlignment="1"/>
    <xf numFmtId="0" fontId="0" fillId="0" borderId="0" xfId="0" applyFont="1" applyFill="1"/>
    <xf numFmtId="0" fontId="5" fillId="0" borderId="0" xfId="0" applyFont="1" applyBorder="1" applyAlignment="1"/>
    <xf numFmtId="0" fontId="5" fillId="0" borderId="0" xfId="0" applyFont="1" applyAlignment="1"/>
    <xf numFmtId="0" fontId="0" fillId="0" borderId="5" xfId="0" quotePrefix="1" applyBorder="1"/>
    <xf numFmtId="164" fontId="0" fillId="0" borderId="0" xfId="2" applyNumberFormat="1" applyFont="1" applyBorder="1" applyAlignment="1">
      <alignment horizontal="left"/>
    </xf>
    <xf numFmtId="0" fontId="1" fillId="0" borderId="7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152"/>
  <sheetViews>
    <sheetView workbookViewId="0">
      <pane ySplit="1" topLeftCell="A53" activePane="bottomLeft" state="frozen"/>
      <selection pane="bottomLeft" activeCell="M75" sqref="M75"/>
    </sheetView>
  </sheetViews>
  <sheetFormatPr defaultRowHeight="12.75" x14ac:dyDescent="0.2"/>
  <cols>
    <col min="1" max="1" width="7" style="73" customWidth="1"/>
    <col min="2" max="2" width="10" style="73" hidden="1" customWidth="1"/>
    <col min="3" max="3" width="9.375" style="73" customWidth="1"/>
    <col min="4" max="4" width="15.625" style="76" customWidth="1"/>
    <col min="5" max="5" width="14.125" style="76" customWidth="1"/>
    <col min="6" max="6" width="20.25" style="76" customWidth="1"/>
    <col min="7" max="7" width="23.5" style="76" customWidth="1"/>
    <col min="8" max="8" width="7.625" style="76" customWidth="1"/>
    <col min="9" max="9" width="12.125" style="76" hidden="1" customWidth="1"/>
    <col min="10" max="10" width="13.75" style="76" hidden="1" customWidth="1"/>
    <col min="11" max="12" width="8.625" style="77" customWidth="1"/>
    <col min="13" max="13" width="11.125" style="77" bestFit="1" customWidth="1"/>
    <col min="14" max="14" width="18.75" style="78" bestFit="1" customWidth="1"/>
    <col min="15" max="15" width="4.625" style="77" bestFit="1" customWidth="1"/>
    <col min="16" max="16" width="4.5" style="77" bestFit="1" customWidth="1"/>
    <col min="17" max="17" width="5.5" style="77" customWidth="1"/>
    <col min="18" max="18" width="4.75" style="77" customWidth="1"/>
    <col min="19" max="16384" width="9" style="77"/>
  </cols>
  <sheetData>
    <row r="1" spans="1:18" s="37" customFormat="1" x14ac:dyDescent="0.2">
      <c r="A1" s="70" t="s">
        <v>17</v>
      </c>
      <c r="B1" s="70" t="s">
        <v>10</v>
      </c>
      <c r="C1" s="70" t="s">
        <v>9</v>
      </c>
      <c r="D1" s="71" t="s">
        <v>11</v>
      </c>
      <c r="E1" s="71" t="s">
        <v>13</v>
      </c>
      <c r="F1" s="71" t="s">
        <v>14</v>
      </c>
      <c r="G1" s="71" t="s">
        <v>15</v>
      </c>
      <c r="H1" s="71" t="s">
        <v>16</v>
      </c>
      <c r="I1" s="71" t="s">
        <v>12</v>
      </c>
      <c r="J1" s="71" t="s">
        <v>83</v>
      </c>
      <c r="K1" s="71" t="s">
        <v>301</v>
      </c>
      <c r="L1" s="37" t="s">
        <v>302</v>
      </c>
      <c r="M1" s="37" t="s">
        <v>303</v>
      </c>
      <c r="N1" s="72" t="s">
        <v>304</v>
      </c>
      <c r="O1" s="37" t="s">
        <v>86</v>
      </c>
      <c r="P1" s="37">
        <v>240</v>
      </c>
      <c r="Q1" s="37" t="s">
        <v>84</v>
      </c>
      <c r="R1" s="37">
        <v>260</v>
      </c>
    </row>
    <row r="2" spans="1:18" hidden="1" x14ac:dyDescent="0.2">
      <c r="A2" s="73" t="s">
        <v>20</v>
      </c>
      <c r="B2" s="74">
        <v>0.34375</v>
      </c>
      <c r="C2" s="73">
        <v>1</v>
      </c>
      <c r="D2" s="75" t="s">
        <v>165</v>
      </c>
      <c r="E2" s="75" t="s">
        <v>187</v>
      </c>
      <c r="F2" s="75" t="s">
        <v>188</v>
      </c>
      <c r="G2" s="75" t="s">
        <v>189</v>
      </c>
      <c r="H2" s="76" t="s">
        <v>86</v>
      </c>
      <c r="I2" s="76" t="s">
        <v>79</v>
      </c>
      <c r="J2" s="76" t="s">
        <v>81</v>
      </c>
      <c r="K2" s="77">
        <v>104.5</v>
      </c>
      <c r="L2" s="77">
        <v>54</v>
      </c>
      <c r="M2" s="77">
        <f>K2+L2</f>
        <v>158.5</v>
      </c>
      <c r="N2" s="78">
        <f>M2/P$1</f>
        <v>0.66041666666666665</v>
      </c>
    </row>
    <row r="3" spans="1:18" hidden="1" x14ac:dyDescent="0.2">
      <c r="A3" s="73" t="s">
        <v>20</v>
      </c>
      <c r="B3" s="74">
        <v>0.34791666666666665</v>
      </c>
      <c r="C3" s="73">
        <v>2</v>
      </c>
      <c r="D3" s="75" t="s">
        <v>165</v>
      </c>
      <c r="E3" s="75" t="s">
        <v>186</v>
      </c>
      <c r="F3" s="75" t="s">
        <v>178</v>
      </c>
      <c r="G3" s="75" t="s">
        <v>179</v>
      </c>
      <c r="H3" s="76" t="s">
        <v>86</v>
      </c>
      <c r="I3" s="76" t="s">
        <v>79</v>
      </c>
      <c r="J3" s="76" t="s">
        <v>81</v>
      </c>
      <c r="K3" s="77">
        <v>107</v>
      </c>
      <c r="L3" s="77">
        <v>54</v>
      </c>
      <c r="M3" s="77">
        <f t="shared" ref="M3:M27" si="0">K3+L3</f>
        <v>161</v>
      </c>
      <c r="N3" s="78">
        <f t="shared" ref="N3:N27" si="1">M3/P$1</f>
        <v>0.67083333333333328</v>
      </c>
    </row>
    <row r="4" spans="1:18" hidden="1" x14ac:dyDescent="0.2">
      <c r="A4" s="73" t="s">
        <v>20</v>
      </c>
      <c r="B4" s="74">
        <v>0.3527777777777778</v>
      </c>
      <c r="C4" s="73">
        <v>3</v>
      </c>
      <c r="D4" s="75" t="s">
        <v>6</v>
      </c>
      <c r="E4" s="75" t="s">
        <v>255</v>
      </c>
      <c r="F4" s="75" t="s">
        <v>270</v>
      </c>
      <c r="G4" s="75" t="s">
        <v>271</v>
      </c>
      <c r="H4" s="76" t="s">
        <v>86</v>
      </c>
      <c r="I4" s="76" t="s">
        <v>79</v>
      </c>
      <c r="J4" s="76" t="s">
        <v>81</v>
      </c>
      <c r="K4" s="77">
        <v>106.5</v>
      </c>
      <c r="L4" s="77">
        <v>53</v>
      </c>
      <c r="M4" s="77">
        <f t="shared" si="0"/>
        <v>159.5</v>
      </c>
      <c r="N4" s="78">
        <f t="shared" si="1"/>
        <v>0.6645833333333333</v>
      </c>
    </row>
    <row r="5" spans="1:18" hidden="1" x14ac:dyDescent="0.2">
      <c r="A5" s="73" t="s">
        <v>20</v>
      </c>
      <c r="B5" s="74">
        <v>0.35694444444444445</v>
      </c>
      <c r="C5" s="73">
        <v>4</v>
      </c>
      <c r="D5" s="75" t="s">
        <v>6</v>
      </c>
      <c r="E5" s="75" t="s">
        <v>253</v>
      </c>
      <c r="F5" s="75" t="s">
        <v>34</v>
      </c>
      <c r="G5" s="75" t="s">
        <v>263</v>
      </c>
      <c r="H5" s="76" t="s">
        <v>86</v>
      </c>
      <c r="I5" s="76" t="s">
        <v>79</v>
      </c>
      <c r="J5" s="76" t="s">
        <v>81</v>
      </c>
      <c r="K5" s="77">
        <v>104.5</v>
      </c>
      <c r="L5" s="77">
        <v>55</v>
      </c>
      <c r="M5" s="77">
        <f t="shared" si="0"/>
        <v>159.5</v>
      </c>
      <c r="N5" s="78">
        <f t="shared" si="1"/>
        <v>0.6645833333333333</v>
      </c>
    </row>
    <row r="6" spans="1:18" hidden="1" x14ac:dyDescent="0.2">
      <c r="A6" s="73" t="s">
        <v>20</v>
      </c>
      <c r="B6" s="74">
        <v>0.36180555555555555</v>
      </c>
      <c r="C6" s="73">
        <v>5</v>
      </c>
      <c r="D6" s="75" t="s">
        <v>6</v>
      </c>
      <c r="E6" s="75" t="s">
        <v>49</v>
      </c>
      <c r="F6" s="75" t="s">
        <v>256</v>
      </c>
      <c r="G6" s="75" t="s">
        <v>257</v>
      </c>
      <c r="H6" s="76" t="s">
        <v>86</v>
      </c>
      <c r="I6" s="76" t="s">
        <v>79</v>
      </c>
      <c r="J6" s="76" t="s">
        <v>81</v>
      </c>
      <c r="K6" s="77">
        <f>108.5-2</f>
        <v>106.5</v>
      </c>
      <c r="L6" s="77">
        <v>54</v>
      </c>
      <c r="M6" s="77">
        <f t="shared" si="0"/>
        <v>160.5</v>
      </c>
      <c r="N6" s="78">
        <f t="shared" si="1"/>
        <v>0.66874999999999996</v>
      </c>
    </row>
    <row r="7" spans="1:18" hidden="1" x14ac:dyDescent="0.2">
      <c r="A7" s="73" t="s">
        <v>20</v>
      </c>
      <c r="B7" s="74">
        <v>0.3659722222222222</v>
      </c>
      <c r="C7" s="73">
        <v>6</v>
      </c>
      <c r="D7" s="75" t="s">
        <v>3</v>
      </c>
      <c r="E7" s="75" t="s">
        <v>166</v>
      </c>
      <c r="F7" s="79" t="s">
        <v>30</v>
      </c>
      <c r="G7" s="75" t="s">
        <v>104</v>
      </c>
      <c r="H7" s="76" t="s">
        <v>86</v>
      </c>
      <c r="I7" s="76" t="s">
        <v>79</v>
      </c>
      <c r="J7" s="76" t="s">
        <v>81</v>
      </c>
      <c r="K7" s="77">
        <v>112.5</v>
      </c>
      <c r="L7" s="77">
        <v>58</v>
      </c>
      <c r="M7" s="77">
        <f t="shared" si="0"/>
        <v>170.5</v>
      </c>
      <c r="N7" s="78">
        <f t="shared" si="1"/>
        <v>0.7104166666666667</v>
      </c>
    </row>
    <row r="8" spans="1:18" hidden="1" x14ac:dyDescent="0.2">
      <c r="A8" s="73" t="s">
        <v>20</v>
      </c>
      <c r="B8" s="74">
        <v>0.37083333333333335</v>
      </c>
      <c r="C8" s="73">
        <v>7</v>
      </c>
      <c r="D8" s="75" t="s">
        <v>3</v>
      </c>
      <c r="E8" s="75" t="s">
        <v>168</v>
      </c>
      <c r="F8" s="75" t="s">
        <v>344</v>
      </c>
      <c r="G8" s="75"/>
      <c r="H8" s="76" t="s">
        <v>86</v>
      </c>
      <c r="I8" s="76" t="s">
        <v>79</v>
      </c>
      <c r="J8" s="76" t="s">
        <v>81</v>
      </c>
      <c r="K8" s="77">
        <v>95</v>
      </c>
      <c r="L8" s="77">
        <v>47</v>
      </c>
      <c r="M8" s="77">
        <f t="shared" si="0"/>
        <v>142</v>
      </c>
      <c r="N8" s="78">
        <f t="shared" si="1"/>
        <v>0.59166666666666667</v>
      </c>
    </row>
    <row r="9" spans="1:18" hidden="1" x14ac:dyDescent="0.2">
      <c r="A9" s="73" t="s">
        <v>20</v>
      </c>
      <c r="B9" s="74">
        <v>0.375</v>
      </c>
      <c r="C9" s="73">
        <v>8</v>
      </c>
      <c r="D9" s="75" t="s">
        <v>3</v>
      </c>
      <c r="E9" s="75" t="s">
        <v>167</v>
      </c>
      <c r="F9" s="79" t="s">
        <v>113</v>
      </c>
      <c r="G9" s="75" t="s">
        <v>114</v>
      </c>
      <c r="H9" s="76" t="s">
        <v>86</v>
      </c>
      <c r="I9" s="76" t="s">
        <v>79</v>
      </c>
      <c r="J9" s="76" t="s">
        <v>81</v>
      </c>
      <c r="K9" s="77">
        <v>109</v>
      </c>
      <c r="L9" s="77">
        <v>54</v>
      </c>
      <c r="M9" s="77">
        <f t="shared" si="0"/>
        <v>163</v>
      </c>
      <c r="N9" s="78">
        <f t="shared" si="1"/>
        <v>0.6791666666666667</v>
      </c>
    </row>
    <row r="10" spans="1:18" hidden="1" x14ac:dyDescent="0.2">
      <c r="A10" s="73" t="s">
        <v>20</v>
      </c>
      <c r="B10" s="74">
        <v>0.37986111111111115</v>
      </c>
      <c r="C10" s="73">
        <v>9</v>
      </c>
      <c r="D10" s="75" t="s">
        <v>7</v>
      </c>
      <c r="E10" s="75" t="s">
        <v>204</v>
      </c>
      <c r="F10" s="75" t="s">
        <v>205</v>
      </c>
      <c r="G10" s="75" t="s">
        <v>206</v>
      </c>
      <c r="H10" s="76" t="s">
        <v>86</v>
      </c>
      <c r="I10" s="76" t="s">
        <v>79</v>
      </c>
      <c r="J10" s="76" t="s">
        <v>81</v>
      </c>
      <c r="K10" s="77">
        <v>108.5</v>
      </c>
      <c r="L10" s="77">
        <v>53</v>
      </c>
      <c r="M10" s="77">
        <f t="shared" si="0"/>
        <v>161.5</v>
      </c>
      <c r="N10" s="78">
        <f t="shared" si="1"/>
        <v>0.67291666666666672</v>
      </c>
    </row>
    <row r="11" spans="1:18" hidden="1" x14ac:dyDescent="0.2">
      <c r="A11" s="73" t="s">
        <v>20</v>
      </c>
      <c r="B11" s="74">
        <v>0.3840277777777778</v>
      </c>
      <c r="C11" s="73">
        <v>10</v>
      </c>
      <c r="D11" s="75" t="s">
        <v>7</v>
      </c>
      <c r="E11" s="75" t="s">
        <v>212</v>
      </c>
      <c r="F11" s="75" t="s">
        <v>210</v>
      </c>
      <c r="G11" s="75" t="s">
        <v>328</v>
      </c>
      <c r="H11" s="76" t="s">
        <v>86</v>
      </c>
      <c r="I11" s="76" t="s">
        <v>79</v>
      </c>
      <c r="J11" s="76" t="s">
        <v>81</v>
      </c>
      <c r="K11" s="77">
        <v>101.5</v>
      </c>
      <c r="L11" s="77">
        <v>50</v>
      </c>
      <c r="M11" s="77">
        <f t="shared" si="0"/>
        <v>151.5</v>
      </c>
      <c r="N11" s="78">
        <f t="shared" si="1"/>
        <v>0.63124999999999998</v>
      </c>
    </row>
    <row r="12" spans="1:18" hidden="1" x14ac:dyDescent="0.2">
      <c r="A12" s="73" t="s">
        <v>20</v>
      </c>
      <c r="B12" s="74">
        <v>0.3888888888888889</v>
      </c>
      <c r="C12" s="73">
        <v>11</v>
      </c>
      <c r="D12" s="75" t="s">
        <v>0</v>
      </c>
      <c r="E12" s="75" t="s">
        <v>213</v>
      </c>
      <c r="F12" s="75" t="s">
        <v>144</v>
      </c>
      <c r="G12" s="75" t="s">
        <v>145</v>
      </c>
      <c r="H12" s="76" t="s">
        <v>86</v>
      </c>
      <c r="I12" s="76" t="s">
        <v>79</v>
      </c>
      <c r="J12" s="76" t="s">
        <v>81</v>
      </c>
      <c r="M12" s="77" t="s">
        <v>335</v>
      </c>
      <c r="N12" s="78" t="s">
        <v>335</v>
      </c>
    </row>
    <row r="13" spans="1:18" hidden="1" x14ac:dyDescent="0.2">
      <c r="A13" s="73" t="s">
        <v>20</v>
      </c>
      <c r="B13" s="74">
        <v>0.39374999999999999</v>
      </c>
      <c r="C13" s="73">
        <v>12</v>
      </c>
      <c r="D13" s="75" t="s">
        <v>0</v>
      </c>
      <c r="E13" s="75" t="s">
        <v>214</v>
      </c>
      <c r="F13" s="75" t="s">
        <v>136</v>
      </c>
      <c r="G13" s="75" t="s">
        <v>137</v>
      </c>
      <c r="H13" s="76" t="s">
        <v>86</v>
      </c>
      <c r="I13" s="76" t="s">
        <v>79</v>
      </c>
      <c r="J13" s="76" t="s">
        <v>81</v>
      </c>
      <c r="K13" s="77">
        <v>94</v>
      </c>
      <c r="L13" s="77">
        <v>49</v>
      </c>
      <c r="M13" s="77">
        <f t="shared" si="0"/>
        <v>143</v>
      </c>
      <c r="N13" s="78">
        <f t="shared" si="1"/>
        <v>0.59583333333333333</v>
      </c>
    </row>
    <row r="14" spans="1:18" hidden="1" x14ac:dyDescent="0.2">
      <c r="A14" s="73" t="s">
        <v>20</v>
      </c>
      <c r="B14" s="74">
        <v>0.3979166666666667</v>
      </c>
      <c r="C14" s="73" t="s">
        <v>77</v>
      </c>
      <c r="D14" s="76" t="s">
        <v>77</v>
      </c>
      <c r="E14" s="76" t="s">
        <v>77</v>
      </c>
      <c r="F14" s="76" t="s">
        <v>77</v>
      </c>
      <c r="G14" s="76" t="s">
        <v>77</v>
      </c>
      <c r="H14" s="76" t="s">
        <v>77</v>
      </c>
      <c r="I14" s="76" t="s">
        <v>77</v>
      </c>
      <c r="J14" s="76" t="s">
        <v>77</v>
      </c>
    </row>
    <row r="15" spans="1:18" hidden="1" x14ac:dyDescent="0.2">
      <c r="A15" s="73" t="s">
        <v>20</v>
      </c>
      <c r="B15" s="74">
        <v>0.40208333333333335</v>
      </c>
      <c r="C15" s="73" t="s">
        <v>77</v>
      </c>
      <c r="D15" s="76" t="s">
        <v>77</v>
      </c>
      <c r="E15" s="76" t="s">
        <v>77</v>
      </c>
      <c r="F15" s="76" t="s">
        <v>77</v>
      </c>
      <c r="G15" s="76" t="s">
        <v>77</v>
      </c>
      <c r="H15" s="76" t="s">
        <v>77</v>
      </c>
      <c r="I15" s="76" t="s">
        <v>77</v>
      </c>
      <c r="J15" s="76" t="s">
        <v>77</v>
      </c>
    </row>
    <row r="16" spans="1:18" hidden="1" x14ac:dyDescent="0.2">
      <c r="A16" s="73" t="s">
        <v>20</v>
      </c>
      <c r="B16" s="74">
        <v>0.39583333333333331</v>
      </c>
      <c r="C16" s="73">
        <v>13</v>
      </c>
      <c r="D16" s="75" t="s">
        <v>1</v>
      </c>
      <c r="E16" s="75" t="s">
        <v>152</v>
      </c>
      <c r="F16" s="75" t="s">
        <v>318</v>
      </c>
      <c r="G16" s="75" t="s">
        <v>319</v>
      </c>
      <c r="H16" s="76" t="s">
        <v>86</v>
      </c>
      <c r="I16" s="76" t="s">
        <v>79</v>
      </c>
      <c r="J16" s="76" t="s">
        <v>81</v>
      </c>
      <c r="K16" s="77">
        <v>104</v>
      </c>
      <c r="L16" s="77">
        <v>50</v>
      </c>
      <c r="M16" s="77">
        <f t="shared" si="0"/>
        <v>154</v>
      </c>
      <c r="N16" s="78">
        <f t="shared" si="1"/>
        <v>0.64166666666666672</v>
      </c>
    </row>
    <row r="17" spans="1:14" hidden="1" x14ac:dyDescent="0.2">
      <c r="A17" s="73" t="s">
        <v>20</v>
      </c>
      <c r="B17" s="74">
        <v>0.39999999999999997</v>
      </c>
      <c r="C17" s="73">
        <v>14</v>
      </c>
      <c r="D17" s="75" t="s">
        <v>1</v>
      </c>
      <c r="E17" s="75" t="s">
        <v>153</v>
      </c>
      <c r="F17" s="75" t="s">
        <v>158</v>
      </c>
      <c r="G17" s="75" t="s">
        <v>159</v>
      </c>
      <c r="H17" s="76" t="s">
        <v>86</v>
      </c>
      <c r="I17" s="76" t="s">
        <v>79</v>
      </c>
      <c r="J17" s="76" t="s">
        <v>81</v>
      </c>
      <c r="K17" s="77">
        <v>104.5</v>
      </c>
      <c r="L17" s="77">
        <v>52</v>
      </c>
      <c r="M17" s="77">
        <f t="shared" si="0"/>
        <v>156.5</v>
      </c>
      <c r="N17" s="78">
        <f t="shared" si="1"/>
        <v>0.65208333333333335</v>
      </c>
    </row>
    <row r="18" spans="1:14" hidden="1" x14ac:dyDescent="0.2">
      <c r="A18" s="73" t="s">
        <v>20</v>
      </c>
      <c r="B18" s="74">
        <v>0.40486111111111112</v>
      </c>
      <c r="C18" s="73">
        <v>15</v>
      </c>
      <c r="D18" s="75" t="s">
        <v>8</v>
      </c>
      <c r="E18" s="75" t="s">
        <v>277</v>
      </c>
      <c r="F18" s="75" t="s">
        <v>35</v>
      </c>
      <c r="G18" s="75" t="s">
        <v>36</v>
      </c>
      <c r="H18" s="76" t="s">
        <v>86</v>
      </c>
      <c r="I18" s="76" t="s">
        <v>79</v>
      </c>
      <c r="J18" s="76" t="s">
        <v>81</v>
      </c>
      <c r="K18" s="77">
        <v>116</v>
      </c>
      <c r="L18" s="77">
        <v>59</v>
      </c>
      <c r="M18" s="77">
        <f t="shared" si="0"/>
        <v>175</v>
      </c>
      <c r="N18" s="78">
        <f t="shared" si="1"/>
        <v>0.72916666666666663</v>
      </c>
    </row>
    <row r="19" spans="1:14" hidden="1" x14ac:dyDescent="0.2">
      <c r="A19" s="73" t="s">
        <v>20</v>
      </c>
      <c r="B19" s="74">
        <v>0.40902777777777777</v>
      </c>
      <c r="C19" s="73">
        <v>16</v>
      </c>
      <c r="D19" s="75" t="s">
        <v>85</v>
      </c>
      <c r="E19" s="75" t="s">
        <v>169</v>
      </c>
      <c r="F19" s="79" t="s">
        <v>87</v>
      </c>
      <c r="G19" s="75" t="s">
        <v>71</v>
      </c>
      <c r="H19" s="76" t="s">
        <v>86</v>
      </c>
      <c r="I19" s="76" t="s">
        <v>79</v>
      </c>
      <c r="J19" s="76" t="s">
        <v>81</v>
      </c>
      <c r="K19" s="77">
        <f>104.5-6</f>
        <v>98.5</v>
      </c>
      <c r="L19" s="77">
        <v>52</v>
      </c>
      <c r="M19" s="77">
        <f t="shared" si="0"/>
        <v>150.5</v>
      </c>
      <c r="N19" s="78">
        <f t="shared" si="1"/>
        <v>0.62708333333333333</v>
      </c>
    </row>
    <row r="20" spans="1:14" hidden="1" x14ac:dyDescent="0.2">
      <c r="A20" s="73" t="s">
        <v>20</v>
      </c>
      <c r="B20" s="74">
        <v>0.41388888888888892</v>
      </c>
      <c r="C20" s="73">
        <v>17</v>
      </c>
      <c r="D20" s="75" t="s">
        <v>85</v>
      </c>
      <c r="E20" s="75" t="s">
        <v>170</v>
      </c>
      <c r="F20" s="79" t="s">
        <v>94</v>
      </c>
      <c r="G20" s="75" t="s">
        <v>95</v>
      </c>
      <c r="H20" s="76" t="s">
        <v>86</v>
      </c>
      <c r="I20" s="76" t="s">
        <v>79</v>
      </c>
      <c r="J20" s="76" t="s">
        <v>81</v>
      </c>
      <c r="K20" s="77">
        <v>100.5</v>
      </c>
      <c r="L20" s="77">
        <v>50</v>
      </c>
      <c r="M20" s="77">
        <f t="shared" si="0"/>
        <v>150.5</v>
      </c>
      <c r="N20" s="78">
        <f t="shared" si="1"/>
        <v>0.62708333333333333</v>
      </c>
    </row>
    <row r="21" spans="1:14" hidden="1" x14ac:dyDescent="0.2">
      <c r="A21" s="73" t="s">
        <v>20</v>
      </c>
      <c r="B21" s="74">
        <v>0.41805555555555557</v>
      </c>
      <c r="C21" s="73">
        <v>18</v>
      </c>
      <c r="D21" s="75" t="s">
        <v>72</v>
      </c>
      <c r="E21" s="75" t="s">
        <v>316</v>
      </c>
      <c r="F21" s="75" t="s">
        <v>229</v>
      </c>
      <c r="G21" s="75" t="s">
        <v>230</v>
      </c>
      <c r="H21" s="76" t="s">
        <v>86</v>
      </c>
      <c r="I21" s="76" t="s">
        <v>79</v>
      </c>
      <c r="J21" s="76" t="s">
        <v>81</v>
      </c>
      <c r="K21" s="77">
        <v>104.5</v>
      </c>
      <c r="L21" s="77">
        <v>53</v>
      </c>
      <c r="M21" s="77">
        <f t="shared" si="0"/>
        <v>157.5</v>
      </c>
      <c r="N21" s="78">
        <f t="shared" si="1"/>
        <v>0.65625</v>
      </c>
    </row>
    <row r="22" spans="1:14" hidden="1" x14ac:dyDescent="0.2">
      <c r="A22" s="73" t="s">
        <v>20</v>
      </c>
      <c r="B22" s="74">
        <v>0.42291666666666666</v>
      </c>
      <c r="C22" s="73">
        <v>19</v>
      </c>
      <c r="D22" s="75" t="s">
        <v>72</v>
      </c>
      <c r="E22" s="75" t="s">
        <v>317</v>
      </c>
      <c r="F22" s="75" t="s">
        <v>236</v>
      </c>
      <c r="G22" s="75" t="s">
        <v>237</v>
      </c>
      <c r="H22" s="76" t="s">
        <v>86</v>
      </c>
      <c r="I22" s="76" t="s">
        <v>79</v>
      </c>
      <c r="J22" s="76" t="s">
        <v>81</v>
      </c>
      <c r="K22" s="77">
        <v>100</v>
      </c>
      <c r="L22" s="77">
        <v>49</v>
      </c>
      <c r="M22" s="77">
        <f t="shared" si="0"/>
        <v>149</v>
      </c>
      <c r="N22" s="78">
        <f t="shared" si="1"/>
        <v>0.62083333333333335</v>
      </c>
    </row>
    <row r="23" spans="1:14" hidden="1" x14ac:dyDescent="0.2">
      <c r="A23" s="73" t="s">
        <v>20</v>
      </c>
      <c r="B23" s="74">
        <v>0.42708333333333331</v>
      </c>
      <c r="C23" s="73">
        <v>20</v>
      </c>
      <c r="D23" s="75" t="s">
        <v>2</v>
      </c>
      <c r="E23" s="75" t="s">
        <v>121</v>
      </c>
      <c r="F23" s="75" t="s">
        <v>44</v>
      </c>
      <c r="G23" s="75" t="s">
        <v>45</v>
      </c>
      <c r="H23" s="76" t="s">
        <v>86</v>
      </c>
      <c r="I23" s="76" t="s">
        <v>79</v>
      </c>
      <c r="J23" s="76" t="s">
        <v>81</v>
      </c>
      <c r="K23" s="77">
        <v>100.5</v>
      </c>
      <c r="L23" s="77">
        <v>50</v>
      </c>
      <c r="M23" s="77">
        <f t="shared" si="0"/>
        <v>150.5</v>
      </c>
      <c r="N23" s="78">
        <f t="shared" si="1"/>
        <v>0.62708333333333333</v>
      </c>
    </row>
    <row r="24" spans="1:14" hidden="1" x14ac:dyDescent="0.2">
      <c r="A24" s="73" t="s">
        <v>20</v>
      </c>
      <c r="B24" s="74">
        <v>0.43194444444444446</v>
      </c>
      <c r="C24" s="73">
        <v>21</v>
      </c>
      <c r="D24" s="75" t="s">
        <v>2</v>
      </c>
      <c r="E24" s="75" t="s">
        <v>124</v>
      </c>
      <c r="F24" s="75" t="s">
        <v>56</v>
      </c>
      <c r="G24" s="75" t="s">
        <v>53</v>
      </c>
      <c r="H24" s="76" t="s">
        <v>86</v>
      </c>
      <c r="I24" s="76" t="s">
        <v>79</v>
      </c>
      <c r="J24" s="76" t="s">
        <v>81</v>
      </c>
      <c r="K24" s="77">
        <v>109.5</v>
      </c>
      <c r="L24" s="77">
        <v>57</v>
      </c>
      <c r="M24" s="77">
        <f t="shared" si="0"/>
        <v>166.5</v>
      </c>
      <c r="N24" s="78">
        <f t="shared" si="1"/>
        <v>0.69374999999999998</v>
      </c>
    </row>
    <row r="25" spans="1:14" hidden="1" x14ac:dyDescent="0.2">
      <c r="A25" s="73" t="s">
        <v>20</v>
      </c>
      <c r="B25" s="74">
        <v>0.43611111111111112</v>
      </c>
      <c r="C25" s="73">
        <v>22</v>
      </c>
      <c r="D25" s="75" t="s">
        <v>2</v>
      </c>
      <c r="E25" s="75" t="s">
        <v>128</v>
      </c>
      <c r="F25" s="75" t="s">
        <v>133</v>
      </c>
      <c r="G25" s="75" t="s">
        <v>134</v>
      </c>
      <c r="H25" s="76" t="s">
        <v>86</v>
      </c>
      <c r="I25" s="76" t="s">
        <v>79</v>
      </c>
      <c r="J25" s="76" t="s">
        <v>81</v>
      </c>
      <c r="K25" s="77">
        <v>106</v>
      </c>
      <c r="L25" s="77">
        <v>54</v>
      </c>
      <c r="M25" s="77">
        <f t="shared" si="0"/>
        <v>160</v>
      </c>
      <c r="N25" s="78">
        <f t="shared" si="1"/>
        <v>0.66666666666666663</v>
      </c>
    </row>
    <row r="26" spans="1:14" hidden="1" x14ac:dyDescent="0.2">
      <c r="A26" s="73" t="s">
        <v>20</v>
      </c>
      <c r="B26" s="74">
        <v>0.44097222222222227</v>
      </c>
      <c r="C26" s="73">
        <v>23</v>
      </c>
      <c r="D26" s="75" t="s">
        <v>5</v>
      </c>
      <c r="E26" s="75" t="s">
        <v>226</v>
      </c>
      <c r="F26" s="75" t="s">
        <v>67</v>
      </c>
      <c r="G26" s="75" t="s">
        <v>248</v>
      </c>
      <c r="H26" s="76" t="s">
        <v>86</v>
      </c>
      <c r="I26" s="76" t="s">
        <v>79</v>
      </c>
      <c r="J26" s="76" t="s">
        <v>81</v>
      </c>
      <c r="K26" s="77">
        <v>114.5</v>
      </c>
      <c r="L26" s="77">
        <v>56</v>
      </c>
      <c r="M26" s="77">
        <f t="shared" si="0"/>
        <v>170.5</v>
      </c>
      <c r="N26" s="78">
        <f t="shared" si="1"/>
        <v>0.7104166666666667</v>
      </c>
    </row>
    <row r="27" spans="1:14" hidden="1" x14ac:dyDescent="0.2">
      <c r="A27" s="73" t="s">
        <v>20</v>
      </c>
      <c r="B27" s="74">
        <v>0.44513888888888892</v>
      </c>
      <c r="C27" s="73">
        <v>24</v>
      </c>
      <c r="D27" s="75" t="s">
        <v>5</v>
      </c>
      <c r="E27" s="75" t="s">
        <v>242</v>
      </c>
      <c r="F27" s="75" t="s">
        <v>65</v>
      </c>
      <c r="G27" s="75" t="s">
        <v>66</v>
      </c>
      <c r="H27" s="76" t="s">
        <v>86</v>
      </c>
      <c r="I27" s="76" t="s">
        <v>79</v>
      </c>
      <c r="J27" s="76" t="s">
        <v>81</v>
      </c>
      <c r="K27" s="77">
        <v>115</v>
      </c>
      <c r="L27" s="77">
        <v>58</v>
      </c>
      <c r="M27" s="77">
        <f t="shared" si="0"/>
        <v>173</v>
      </c>
      <c r="N27" s="78">
        <f t="shared" si="1"/>
        <v>0.72083333333333333</v>
      </c>
    </row>
    <row r="28" spans="1:14" hidden="1" x14ac:dyDescent="0.2">
      <c r="A28" s="73" t="s">
        <v>20</v>
      </c>
      <c r="B28" s="74">
        <v>0.44930555555555557</v>
      </c>
      <c r="C28" s="74" t="s">
        <v>77</v>
      </c>
      <c r="D28" s="80" t="s">
        <v>77</v>
      </c>
      <c r="E28" s="80" t="s">
        <v>77</v>
      </c>
      <c r="F28" s="80" t="s">
        <v>77</v>
      </c>
      <c r="G28" s="80" t="s">
        <v>77</v>
      </c>
      <c r="H28" s="76" t="s">
        <v>77</v>
      </c>
      <c r="I28" s="76" t="s">
        <v>77</v>
      </c>
      <c r="J28" s="76" t="s">
        <v>77</v>
      </c>
    </row>
    <row r="29" spans="1:14" hidden="1" x14ac:dyDescent="0.2">
      <c r="A29" s="73" t="s">
        <v>20</v>
      </c>
      <c r="B29" s="74">
        <v>0.45347222222222222</v>
      </c>
      <c r="C29" s="74" t="s">
        <v>77</v>
      </c>
      <c r="D29" s="80" t="s">
        <v>77</v>
      </c>
      <c r="E29" s="80" t="s">
        <v>77</v>
      </c>
      <c r="F29" s="80" t="s">
        <v>77</v>
      </c>
      <c r="G29" s="80" t="s">
        <v>77</v>
      </c>
      <c r="H29" s="76" t="s">
        <v>77</v>
      </c>
      <c r="I29" s="76" t="s">
        <v>77</v>
      </c>
      <c r="J29" s="76" t="s">
        <v>77</v>
      </c>
    </row>
    <row r="30" spans="1:14" hidden="1" x14ac:dyDescent="0.2">
      <c r="A30" s="73" t="s">
        <v>20</v>
      </c>
      <c r="B30" s="74">
        <v>0.45763888888888887</v>
      </c>
      <c r="C30" s="74" t="s">
        <v>77</v>
      </c>
      <c r="D30" s="80" t="s">
        <v>77</v>
      </c>
      <c r="E30" s="80" t="s">
        <v>77</v>
      </c>
      <c r="F30" s="80" t="s">
        <v>77</v>
      </c>
      <c r="G30" s="80" t="s">
        <v>77</v>
      </c>
      <c r="H30" s="76" t="s">
        <v>77</v>
      </c>
      <c r="I30" s="76" t="s">
        <v>77</v>
      </c>
      <c r="J30" s="76" t="s">
        <v>77</v>
      </c>
    </row>
    <row r="31" spans="1:14" hidden="1" x14ac:dyDescent="0.2">
      <c r="A31" s="73" t="s">
        <v>20</v>
      </c>
      <c r="B31" s="74">
        <v>0.46180555555555558</v>
      </c>
      <c r="C31" s="73">
        <v>25</v>
      </c>
      <c r="D31" s="75" t="s">
        <v>5</v>
      </c>
      <c r="E31" s="75" t="s">
        <v>201</v>
      </c>
      <c r="F31" s="75" t="s">
        <v>60</v>
      </c>
      <c r="G31" s="75" t="s">
        <v>61</v>
      </c>
      <c r="H31" s="76" t="s">
        <v>84</v>
      </c>
      <c r="I31" s="76" t="s">
        <v>78</v>
      </c>
      <c r="J31" s="76" t="s">
        <v>80</v>
      </c>
      <c r="K31" s="77">
        <v>121.5</v>
      </c>
      <c r="L31" s="77">
        <v>65.5</v>
      </c>
      <c r="M31" s="77">
        <f t="shared" ref="M31:M75" si="2">K31+L31</f>
        <v>187</v>
      </c>
      <c r="N31" s="78">
        <f t="shared" ref="N31:N75" si="3">M31/R$1</f>
        <v>0.71923076923076923</v>
      </c>
    </row>
    <row r="32" spans="1:14" hidden="1" x14ac:dyDescent="0.2">
      <c r="A32" s="73" t="s">
        <v>20</v>
      </c>
      <c r="B32" s="74">
        <v>0.46666666666666662</v>
      </c>
      <c r="C32" s="73">
        <v>26</v>
      </c>
      <c r="D32" s="75" t="s">
        <v>5</v>
      </c>
      <c r="E32" s="75" t="s">
        <v>201</v>
      </c>
      <c r="F32" s="75" t="s">
        <v>58</v>
      </c>
      <c r="G32" s="75" t="s">
        <v>59</v>
      </c>
      <c r="H32" s="76" t="s">
        <v>84</v>
      </c>
      <c r="I32" s="76" t="s">
        <v>78</v>
      </c>
      <c r="J32" s="76" t="s">
        <v>80</v>
      </c>
      <c r="K32" s="76" t="s">
        <v>335</v>
      </c>
      <c r="M32" s="77" t="s">
        <v>335</v>
      </c>
      <c r="N32" s="78" t="s">
        <v>335</v>
      </c>
    </row>
    <row r="33" spans="1:14" hidden="1" x14ac:dyDescent="0.2">
      <c r="A33" s="73" t="s">
        <v>20</v>
      </c>
      <c r="B33" s="74">
        <v>0.47083333333333338</v>
      </c>
      <c r="C33" s="73">
        <v>27</v>
      </c>
      <c r="D33" s="75" t="s">
        <v>5</v>
      </c>
      <c r="E33" s="75" t="s">
        <v>52</v>
      </c>
      <c r="F33" s="75" t="s">
        <v>62</v>
      </c>
      <c r="G33" s="75" t="s">
        <v>63</v>
      </c>
      <c r="H33" s="76" t="s">
        <v>84</v>
      </c>
      <c r="I33" s="76" t="s">
        <v>78</v>
      </c>
      <c r="J33" s="76" t="s">
        <v>80</v>
      </c>
      <c r="K33" s="77">
        <v>105.5</v>
      </c>
      <c r="L33" s="77">
        <v>56.5</v>
      </c>
      <c r="M33" s="77">
        <f t="shared" si="2"/>
        <v>162</v>
      </c>
      <c r="N33" s="78">
        <f t="shared" si="3"/>
        <v>0.62307692307692308</v>
      </c>
    </row>
    <row r="34" spans="1:14" hidden="1" x14ac:dyDescent="0.2">
      <c r="A34" s="73" t="s">
        <v>20</v>
      </c>
      <c r="B34" s="74">
        <v>0.47569444444444442</v>
      </c>
      <c r="C34" s="73">
        <v>28</v>
      </c>
      <c r="D34" s="75" t="s">
        <v>5</v>
      </c>
      <c r="E34" s="75" t="s">
        <v>52</v>
      </c>
      <c r="F34" s="75" t="s">
        <v>64</v>
      </c>
      <c r="G34" s="75" t="s">
        <v>200</v>
      </c>
      <c r="H34" s="76" t="s">
        <v>84</v>
      </c>
      <c r="I34" s="76" t="s">
        <v>78</v>
      </c>
      <c r="J34" s="76" t="s">
        <v>80</v>
      </c>
      <c r="K34" s="77">
        <v>108.5</v>
      </c>
      <c r="L34" s="77">
        <v>57.5</v>
      </c>
      <c r="M34" s="77">
        <f t="shared" si="2"/>
        <v>166</v>
      </c>
      <c r="N34" s="78">
        <f t="shared" si="3"/>
        <v>0.63846153846153841</v>
      </c>
    </row>
    <row r="35" spans="1:14" hidden="1" x14ac:dyDescent="0.2">
      <c r="A35" s="73" t="s">
        <v>20</v>
      </c>
      <c r="B35" s="74">
        <v>0.47986111111111113</v>
      </c>
      <c r="C35" s="73">
        <v>29</v>
      </c>
      <c r="D35" s="75" t="s">
        <v>72</v>
      </c>
      <c r="E35" s="75" t="s">
        <v>254</v>
      </c>
      <c r="F35" s="75" t="s">
        <v>73</v>
      </c>
      <c r="G35" s="75" t="s">
        <v>74</v>
      </c>
      <c r="H35" s="76" t="s">
        <v>84</v>
      </c>
      <c r="I35" s="76" t="s">
        <v>78</v>
      </c>
      <c r="J35" s="76" t="s">
        <v>80</v>
      </c>
      <c r="K35" s="77">
        <v>104</v>
      </c>
      <c r="L35" s="77">
        <v>53</v>
      </c>
      <c r="M35" s="77">
        <f t="shared" si="2"/>
        <v>157</v>
      </c>
      <c r="N35" s="78">
        <f t="shared" si="3"/>
        <v>0.60384615384615381</v>
      </c>
    </row>
    <row r="36" spans="1:14" hidden="1" x14ac:dyDescent="0.2">
      <c r="A36" s="73" t="s">
        <v>20</v>
      </c>
      <c r="B36" s="74">
        <v>0.48472222222222222</v>
      </c>
      <c r="C36" s="73">
        <v>30</v>
      </c>
      <c r="D36" s="75" t="s">
        <v>72</v>
      </c>
      <c r="E36" s="75" t="s">
        <v>254</v>
      </c>
      <c r="F36" s="75" t="s">
        <v>227</v>
      </c>
      <c r="G36" s="75" t="s">
        <v>228</v>
      </c>
      <c r="H36" s="76" t="s">
        <v>84</v>
      </c>
      <c r="I36" s="76" t="s">
        <v>78</v>
      </c>
      <c r="J36" s="76" t="s">
        <v>80</v>
      </c>
      <c r="K36" s="77">
        <v>100</v>
      </c>
      <c r="L36" s="77">
        <v>51</v>
      </c>
      <c r="M36" s="77">
        <f t="shared" si="2"/>
        <v>151</v>
      </c>
      <c r="N36" s="78">
        <f t="shared" si="3"/>
        <v>0.58076923076923082</v>
      </c>
    </row>
    <row r="37" spans="1:14" hidden="1" x14ac:dyDescent="0.2">
      <c r="A37" s="73" t="s">
        <v>20</v>
      </c>
      <c r="B37" s="74">
        <v>0.48888888888888887</v>
      </c>
      <c r="C37" s="73">
        <v>31</v>
      </c>
      <c r="D37" s="75" t="s">
        <v>3</v>
      </c>
      <c r="E37" s="75" t="s">
        <v>215</v>
      </c>
      <c r="F37" s="79" t="s">
        <v>22</v>
      </c>
      <c r="G37" s="75" t="s">
        <v>23</v>
      </c>
      <c r="H37" s="76" t="s">
        <v>84</v>
      </c>
      <c r="I37" s="76" t="s">
        <v>78</v>
      </c>
      <c r="J37" s="76" t="s">
        <v>80</v>
      </c>
      <c r="K37" s="77">
        <v>115</v>
      </c>
      <c r="L37" s="77">
        <v>61</v>
      </c>
      <c r="M37" s="77">
        <f t="shared" si="2"/>
        <v>176</v>
      </c>
      <c r="N37" s="78">
        <f t="shared" si="3"/>
        <v>0.67692307692307696</v>
      </c>
    </row>
    <row r="38" spans="1:14" hidden="1" x14ac:dyDescent="0.2">
      <c r="A38" s="73" t="s">
        <v>20</v>
      </c>
      <c r="B38" s="74">
        <v>0.49374999999999997</v>
      </c>
      <c r="C38" s="73">
        <v>32</v>
      </c>
      <c r="D38" s="75" t="s">
        <v>3</v>
      </c>
      <c r="E38" s="75" t="s">
        <v>215</v>
      </c>
      <c r="F38" s="79" t="s">
        <v>103</v>
      </c>
      <c r="G38" s="75" t="s">
        <v>25</v>
      </c>
      <c r="H38" s="76" t="s">
        <v>84</v>
      </c>
      <c r="I38" s="76" t="s">
        <v>78</v>
      </c>
      <c r="J38" s="76" t="s">
        <v>80</v>
      </c>
      <c r="M38" s="77">
        <f t="shared" si="2"/>
        <v>0</v>
      </c>
      <c r="N38" s="78" t="s">
        <v>335</v>
      </c>
    </row>
    <row r="39" spans="1:14" hidden="1" x14ac:dyDescent="0.2">
      <c r="A39" s="73" t="s">
        <v>20</v>
      </c>
      <c r="B39" s="74">
        <v>0.49791666666666662</v>
      </c>
      <c r="C39" s="73">
        <v>33</v>
      </c>
      <c r="D39" s="75" t="s">
        <v>8</v>
      </c>
      <c r="E39" s="75" t="s">
        <v>278</v>
      </c>
      <c r="F39" s="79" t="s">
        <v>287</v>
      </c>
      <c r="G39" s="75" t="s">
        <v>288</v>
      </c>
      <c r="H39" s="76" t="s">
        <v>84</v>
      </c>
      <c r="I39" s="76" t="s">
        <v>78</v>
      </c>
      <c r="J39" s="76" t="s">
        <v>80</v>
      </c>
      <c r="K39" s="77">
        <v>92.5</v>
      </c>
      <c r="L39" s="77">
        <v>44</v>
      </c>
      <c r="M39" s="77">
        <f t="shared" si="2"/>
        <v>136.5</v>
      </c>
      <c r="N39" s="78">
        <f t="shared" si="3"/>
        <v>0.52500000000000002</v>
      </c>
    </row>
    <row r="40" spans="1:14" hidden="1" x14ac:dyDescent="0.2">
      <c r="A40" s="73" t="s">
        <v>20</v>
      </c>
      <c r="B40" s="74">
        <v>0.50208333333333333</v>
      </c>
      <c r="C40" s="73">
        <v>34</v>
      </c>
      <c r="D40" s="75" t="s">
        <v>8</v>
      </c>
      <c r="E40" s="75" t="s">
        <v>278</v>
      </c>
      <c r="F40" s="79" t="s">
        <v>291</v>
      </c>
      <c r="G40" s="75" t="s">
        <v>292</v>
      </c>
      <c r="H40" s="76" t="s">
        <v>84</v>
      </c>
      <c r="I40" s="76" t="s">
        <v>78</v>
      </c>
      <c r="J40" s="76" t="s">
        <v>80</v>
      </c>
      <c r="K40" s="77">
        <v>112.5</v>
      </c>
      <c r="L40" s="77">
        <v>60.5</v>
      </c>
      <c r="M40" s="77">
        <f t="shared" si="2"/>
        <v>173</v>
      </c>
      <c r="N40" s="78">
        <f t="shared" si="3"/>
        <v>0.66538461538461535</v>
      </c>
    </row>
    <row r="41" spans="1:14" hidden="1" x14ac:dyDescent="0.2">
      <c r="A41" s="73" t="s">
        <v>20</v>
      </c>
      <c r="B41" s="74">
        <v>0.50694444444444442</v>
      </c>
      <c r="C41" s="73">
        <v>35</v>
      </c>
      <c r="D41" s="75" t="s">
        <v>165</v>
      </c>
      <c r="E41" s="75" t="s">
        <v>216</v>
      </c>
      <c r="F41" s="75" t="s">
        <v>172</v>
      </c>
      <c r="G41" s="75" t="s">
        <v>173</v>
      </c>
      <c r="H41" s="76" t="s">
        <v>84</v>
      </c>
      <c r="I41" s="76" t="s">
        <v>78</v>
      </c>
      <c r="J41" s="76" t="s">
        <v>80</v>
      </c>
      <c r="K41" s="77">
        <v>101.5</v>
      </c>
      <c r="L41" s="77">
        <v>52</v>
      </c>
      <c r="M41" s="77">
        <f t="shared" si="2"/>
        <v>153.5</v>
      </c>
      <c r="N41" s="78">
        <f t="shared" si="3"/>
        <v>0.5903846153846154</v>
      </c>
    </row>
    <row r="42" spans="1:14" hidden="1" x14ac:dyDescent="0.2">
      <c r="A42" s="73" t="s">
        <v>20</v>
      </c>
      <c r="B42" s="74">
        <v>0.51111111111111118</v>
      </c>
      <c r="C42" s="73">
        <v>36</v>
      </c>
      <c r="D42" s="75" t="s">
        <v>165</v>
      </c>
      <c r="E42" s="75" t="s">
        <v>216</v>
      </c>
      <c r="F42" s="75" t="s">
        <v>176</v>
      </c>
      <c r="G42" s="75" t="s">
        <v>177</v>
      </c>
      <c r="H42" s="76" t="s">
        <v>84</v>
      </c>
      <c r="I42" s="76" t="s">
        <v>78</v>
      </c>
      <c r="J42" s="76" t="s">
        <v>80</v>
      </c>
      <c r="M42" s="77">
        <f t="shared" si="2"/>
        <v>0</v>
      </c>
      <c r="N42" s="78" t="s">
        <v>335</v>
      </c>
    </row>
    <row r="43" spans="1:14" hidden="1" x14ac:dyDescent="0.2">
      <c r="A43" s="73" t="s">
        <v>20</v>
      </c>
      <c r="B43" s="74">
        <v>0.51597222222222217</v>
      </c>
      <c r="C43" s="73">
        <v>37</v>
      </c>
      <c r="D43" s="75" t="s">
        <v>1</v>
      </c>
      <c r="E43" s="75" t="s">
        <v>279</v>
      </c>
      <c r="F43" s="75" t="s">
        <v>38</v>
      </c>
      <c r="G43" s="75" t="s">
        <v>39</v>
      </c>
      <c r="H43" s="76" t="s">
        <v>84</v>
      </c>
      <c r="I43" s="76" t="s">
        <v>78</v>
      </c>
      <c r="J43" s="76" t="s">
        <v>80</v>
      </c>
      <c r="K43" s="77">
        <v>107</v>
      </c>
      <c r="L43" s="77">
        <v>60</v>
      </c>
      <c r="M43" s="77">
        <f t="shared" si="2"/>
        <v>167</v>
      </c>
      <c r="N43" s="78">
        <f t="shared" si="3"/>
        <v>0.64230769230769236</v>
      </c>
    </row>
    <row r="44" spans="1:14" hidden="1" x14ac:dyDescent="0.2">
      <c r="A44" s="73" t="s">
        <v>20</v>
      </c>
      <c r="B44" s="74">
        <v>0.52083333333333337</v>
      </c>
      <c r="C44" s="73">
        <v>38</v>
      </c>
      <c r="D44" s="75" t="s">
        <v>1</v>
      </c>
      <c r="E44" s="75" t="s">
        <v>279</v>
      </c>
      <c r="F44" s="75" t="s">
        <v>283</v>
      </c>
      <c r="G44" s="75" t="s">
        <v>284</v>
      </c>
      <c r="H44" s="76" t="s">
        <v>84</v>
      </c>
      <c r="I44" s="76" t="s">
        <v>78</v>
      </c>
      <c r="J44" s="76" t="s">
        <v>80</v>
      </c>
      <c r="K44" s="77">
        <v>113.5</v>
      </c>
      <c r="L44" s="77">
        <v>62.5</v>
      </c>
      <c r="M44" s="77">
        <f t="shared" si="2"/>
        <v>176</v>
      </c>
      <c r="N44" s="78">
        <f t="shared" si="3"/>
        <v>0.67692307692307696</v>
      </c>
    </row>
    <row r="45" spans="1:14" hidden="1" x14ac:dyDescent="0.2">
      <c r="A45" s="73" t="s">
        <v>20</v>
      </c>
      <c r="B45" s="74">
        <v>0.52500000000000002</v>
      </c>
      <c r="C45" s="74" t="s">
        <v>77</v>
      </c>
      <c r="D45" s="80" t="s">
        <v>77</v>
      </c>
      <c r="E45" s="80" t="s">
        <v>77</v>
      </c>
      <c r="F45" s="80" t="s">
        <v>77</v>
      </c>
      <c r="G45" s="80" t="s">
        <v>77</v>
      </c>
      <c r="H45" s="80" t="s">
        <v>77</v>
      </c>
      <c r="I45" s="80" t="s">
        <v>77</v>
      </c>
      <c r="J45" s="80" t="s">
        <v>77</v>
      </c>
    </row>
    <row r="46" spans="1:14" hidden="1" x14ac:dyDescent="0.2">
      <c r="A46" s="73" t="s">
        <v>20</v>
      </c>
      <c r="B46" s="74">
        <v>0.52916666666666667</v>
      </c>
      <c r="C46" s="74" t="s">
        <v>77</v>
      </c>
      <c r="D46" s="80" t="s">
        <v>77</v>
      </c>
      <c r="E46" s="80" t="s">
        <v>77</v>
      </c>
      <c r="F46" s="80" t="s">
        <v>77</v>
      </c>
      <c r="G46" s="80" t="s">
        <v>77</v>
      </c>
      <c r="H46" s="80" t="s">
        <v>77</v>
      </c>
      <c r="I46" s="80" t="s">
        <v>77</v>
      </c>
      <c r="J46" s="80" t="s">
        <v>77</v>
      </c>
    </row>
    <row r="47" spans="1:14" hidden="1" x14ac:dyDescent="0.2">
      <c r="A47" s="73" t="s">
        <v>20</v>
      </c>
      <c r="B47" s="74">
        <v>0.53333333333333333</v>
      </c>
      <c r="C47" s="74" t="s">
        <v>77</v>
      </c>
      <c r="D47" s="80" t="s">
        <v>77</v>
      </c>
      <c r="E47" s="80" t="s">
        <v>77</v>
      </c>
      <c r="F47" s="80" t="s">
        <v>77</v>
      </c>
      <c r="G47" s="80" t="s">
        <v>77</v>
      </c>
      <c r="H47" s="80" t="s">
        <v>77</v>
      </c>
      <c r="I47" s="80" t="s">
        <v>77</v>
      </c>
      <c r="J47" s="80" t="s">
        <v>77</v>
      </c>
    </row>
    <row r="48" spans="1:14" hidden="1" x14ac:dyDescent="0.2">
      <c r="A48" s="73" t="s">
        <v>20</v>
      </c>
      <c r="B48" s="74">
        <v>0.53749999999999998</v>
      </c>
      <c r="C48" s="74" t="s">
        <v>77</v>
      </c>
      <c r="D48" s="80" t="s">
        <v>77</v>
      </c>
      <c r="E48" s="80" t="s">
        <v>77</v>
      </c>
      <c r="F48" s="80" t="s">
        <v>77</v>
      </c>
      <c r="G48" s="80" t="s">
        <v>77</v>
      </c>
      <c r="H48" s="80" t="s">
        <v>77</v>
      </c>
      <c r="I48" s="80" t="s">
        <v>77</v>
      </c>
      <c r="J48" s="80" t="s">
        <v>77</v>
      </c>
    </row>
    <row r="49" spans="1:14" hidden="1" x14ac:dyDescent="0.2">
      <c r="A49" s="73" t="s">
        <v>20</v>
      </c>
      <c r="B49" s="74">
        <v>0.54166666666666663</v>
      </c>
      <c r="C49" s="74" t="s">
        <v>77</v>
      </c>
      <c r="D49" s="80" t="s">
        <v>77</v>
      </c>
      <c r="E49" s="80" t="s">
        <v>77</v>
      </c>
      <c r="F49" s="80" t="s">
        <v>77</v>
      </c>
      <c r="G49" s="80" t="s">
        <v>77</v>
      </c>
      <c r="H49" s="80" t="s">
        <v>77</v>
      </c>
      <c r="I49" s="80" t="s">
        <v>77</v>
      </c>
      <c r="J49" s="80" t="s">
        <v>77</v>
      </c>
    </row>
    <row r="50" spans="1:14" x14ac:dyDescent="0.2">
      <c r="A50" s="73" t="s">
        <v>20</v>
      </c>
      <c r="B50" s="74">
        <v>0.54583333333333328</v>
      </c>
      <c r="C50" s="73">
        <v>40</v>
      </c>
      <c r="D50" s="75" t="s">
        <v>0</v>
      </c>
      <c r="E50" s="75" t="s">
        <v>213</v>
      </c>
      <c r="F50" s="75" t="s">
        <v>146</v>
      </c>
      <c r="G50" s="75" t="s">
        <v>147</v>
      </c>
      <c r="H50" s="76" t="s">
        <v>84</v>
      </c>
      <c r="I50" s="76" t="s">
        <v>79</v>
      </c>
      <c r="J50" s="76" t="s">
        <v>80</v>
      </c>
      <c r="M50" s="77" t="s">
        <v>335</v>
      </c>
      <c r="N50" s="78" t="s">
        <v>335</v>
      </c>
    </row>
    <row r="51" spans="1:14" x14ac:dyDescent="0.2">
      <c r="A51" s="73" t="s">
        <v>20</v>
      </c>
      <c r="B51" s="74">
        <v>0.55069444444444449</v>
      </c>
      <c r="C51" s="73">
        <v>41</v>
      </c>
      <c r="D51" s="75" t="s">
        <v>0</v>
      </c>
      <c r="E51" s="75" t="s">
        <v>214</v>
      </c>
      <c r="F51" s="75" t="s">
        <v>140</v>
      </c>
      <c r="G51" s="75" t="s">
        <v>141</v>
      </c>
      <c r="H51" s="76" t="s">
        <v>84</v>
      </c>
      <c r="I51" s="76" t="s">
        <v>79</v>
      </c>
      <c r="J51" s="76" t="s">
        <v>80</v>
      </c>
      <c r="K51" s="77">
        <v>108</v>
      </c>
      <c r="L51" s="77">
        <v>57.5</v>
      </c>
      <c r="M51" s="77">
        <f t="shared" si="2"/>
        <v>165.5</v>
      </c>
      <c r="N51" s="78">
        <f t="shared" si="3"/>
        <v>0.6365384615384615</v>
      </c>
    </row>
    <row r="52" spans="1:14" x14ac:dyDescent="0.2">
      <c r="A52" s="73" t="s">
        <v>20</v>
      </c>
      <c r="B52" s="74">
        <v>0.55486111111111114</v>
      </c>
      <c r="C52" s="73">
        <v>42</v>
      </c>
      <c r="D52" s="75" t="s">
        <v>7</v>
      </c>
      <c r="E52" s="75" t="s">
        <v>204</v>
      </c>
      <c r="F52" s="75" t="s">
        <v>208</v>
      </c>
      <c r="G52" s="75" t="s">
        <v>209</v>
      </c>
      <c r="H52" s="76" t="s">
        <v>84</v>
      </c>
      <c r="I52" s="76" t="s">
        <v>79</v>
      </c>
      <c r="J52" s="76" t="s">
        <v>80</v>
      </c>
      <c r="K52" s="77">
        <f>111.5-2</f>
        <v>109.5</v>
      </c>
      <c r="L52" s="77">
        <v>61.5</v>
      </c>
      <c r="M52" s="77">
        <f t="shared" si="2"/>
        <v>171</v>
      </c>
      <c r="N52" s="78">
        <f t="shared" si="3"/>
        <v>0.65769230769230769</v>
      </c>
    </row>
    <row r="53" spans="1:14" x14ac:dyDescent="0.2">
      <c r="A53" s="73" t="s">
        <v>20</v>
      </c>
      <c r="B53" s="74">
        <v>0.55972222222222223</v>
      </c>
      <c r="C53" s="73">
        <v>43</v>
      </c>
      <c r="D53" s="75" t="s">
        <v>6</v>
      </c>
      <c r="E53" s="75" t="s">
        <v>253</v>
      </c>
      <c r="F53" s="75" t="s">
        <v>331</v>
      </c>
      <c r="G53" s="75" t="s">
        <v>332</v>
      </c>
      <c r="H53" s="76" t="s">
        <v>84</v>
      </c>
      <c r="I53" s="76" t="s">
        <v>79</v>
      </c>
      <c r="J53" s="76" t="s">
        <v>80</v>
      </c>
      <c r="K53" s="77">
        <v>107.5</v>
      </c>
      <c r="L53" s="77">
        <v>56</v>
      </c>
      <c r="M53" s="77">
        <f t="shared" si="2"/>
        <v>163.5</v>
      </c>
      <c r="N53" s="78">
        <f t="shared" si="3"/>
        <v>0.62884615384615383</v>
      </c>
    </row>
    <row r="54" spans="1:14" x14ac:dyDescent="0.2">
      <c r="A54" s="73" t="s">
        <v>20</v>
      </c>
      <c r="B54" s="74">
        <v>0.56458333333333333</v>
      </c>
      <c r="C54" s="73">
        <v>44</v>
      </c>
      <c r="D54" s="75" t="s">
        <v>6</v>
      </c>
      <c r="E54" s="75" t="s">
        <v>49</v>
      </c>
      <c r="F54" s="75" t="s">
        <v>258</v>
      </c>
      <c r="G54" s="75" t="s">
        <v>259</v>
      </c>
      <c r="H54" s="76" t="s">
        <v>84</v>
      </c>
      <c r="I54" s="76" t="s">
        <v>79</v>
      </c>
      <c r="J54" s="76" t="s">
        <v>80</v>
      </c>
      <c r="K54" s="77">
        <v>109</v>
      </c>
      <c r="L54" s="77">
        <v>60</v>
      </c>
      <c r="M54" s="77">
        <f t="shared" si="2"/>
        <v>169</v>
      </c>
      <c r="N54" s="78">
        <f t="shared" si="3"/>
        <v>0.65</v>
      </c>
    </row>
    <row r="55" spans="1:14" x14ac:dyDescent="0.2">
      <c r="A55" s="73" t="s">
        <v>20</v>
      </c>
      <c r="B55" s="74">
        <v>0.56874999999999998</v>
      </c>
      <c r="C55" s="73">
        <v>45</v>
      </c>
      <c r="D55" s="75" t="s">
        <v>3</v>
      </c>
      <c r="E55" s="75" t="s">
        <v>166</v>
      </c>
      <c r="F55" s="79" t="s">
        <v>105</v>
      </c>
      <c r="G55" s="75" t="s">
        <v>106</v>
      </c>
      <c r="H55" s="76" t="s">
        <v>84</v>
      </c>
      <c r="I55" s="76" t="s">
        <v>79</v>
      </c>
      <c r="J55" s="76" t="s">
        <v>80</v>
      </c>
      <c r="K55" s="77">
        <v>121</v>
      </c>
      <c r="L55" s="77">
        <v>64.5</v>
      </c>
      <c r="M55" s="77">
        <f t="shared" si="2"/>
        <v>185.5</v>
      </c>
      <c r="N55" s="78">
        <f t="shared" si="3"/>
        <v>0.71346153846153848</v>
      </c>
    </row>
    <row r="56" spans="1:14" x14ac:dyDescent="0.2">
      <c r="A56" s="73" t="s">
        <v>20</v>
      </c>
      <c r="B56" s="74">
        <v>0.57361111111111118</v>
      </c>
      <c r="C56" s="73">
        <v>46</v>
      </c>
      <c r="D56" s="75" t="s">
        <v>3</v>
      </c>
      <c r="E56" s="75" t="s">
        <v>168</v>
      </c>
      <c r="F56" s="75" t="s">
        <v>28</v>
      </c>
      <c r="G56" s="75" t="s">
        <v>29</v>
      </c>
      <c r="H56" s="76" t="s">
        <v>84</v>
      </c>
      <c r="I56" s="76" t="s">
        <v>79</v>
      </c>
      <c r="J56" s="76" t="s">
        <v>80</v>
      </c>
      <c r="K56" s="77">
        <v>107</v>
      </c>
      <c r="L56" s="77">
        <v>55.5</v>
      </c>
      <c r="M56" s="77">
        <f t="shared" si="2"/>
        <v>162.5</v>
      </c>
      <c r="N56" s="78">
        <f t="shared" si="3"/>
        <v>0.625</v>
      </c>
    </row>
    <row r="57" spans="1:14" x14ac:dyDescent="0.2">
      <c r="A57" s="73" t="s">
        <v>20</v>
      </c>
      <c r="B57" s="74">
        <v>0.57777777777777783</v>
      </c>
      <c r="C57" s="73">
        <v>47</v>
      </c>
      <c r="D57" s="75" t="s">
        <v>3</v>
      </c>
      <c r="E57" s="75" t="s">
        <v>167</v>
      </c>
      <c r="F57" s="79" t="s">
        <v>115</v>
      </c>
      <c r="G57" s="75" t="s">
        <v>116</v>
      </c>
      <c r="H57" s="76" t="s">
        <v>84</v>
      </c>
      <c r="I57" s="76" t="s">
        <v>79</v>
      </c>
      <c r="J57" s="76" t="s">
        <v>80</v>
      </c>
      <c r="K57" s="77">
        <v>104</v>
      </c>
      <c r="L57" s="77">
        <v>56</v>
      </c>
      <c r="M57" s="77">
        <f t="shared" si="2"/>
        <v>160</v>
      </c>
      <c r="N57" s="78">
        <f t="shared" si="3"/>
        <v>0.61538461538461542</v>
      </c>
    </row>
    <row r="58" spans="1:14" x14ac:dyDescent="0.2">
      <c r="A58" s="73" t="s">
        <v>20</v>
      </c>
      <c r="B58" s="74">
        <v>0.58263888888888882</v>
      </c>
      <c r="C58" s="73">
        <v>48</v>
      </c>
      <c r="D58" s="75" t="s">
        <v>165</v>
      </c>
      <c r="E58" s="75" t="s">
        <v>187</v>
      </c>
      <c r="F58" s="75" t="s">
        <v>333</v>
      </c>
      <c r="G58" s="75" t="s">
        <v>334</v>
      </c>
      <c r="H58" s="76" t="s">
        <v>84</v>
      </c>
      <c r="I58" s="76" t="s">
        <v>79</v>
      </c>
      <c r="J58" s="76" t="s">
        <v>80</v>
      </c>
      <c r="K58" s="77">
        <v>116</v>
      </c>
      <c r="L58" s="77">
        <v>61.5</v>
      </c>
      <c r="M58" s="77">
        <f t="shared" si="2"/>
        <v>177.5</v>
      </c>
      <c r="N58" s="78">
        <f t="shared" si="3"/>
        <v>0.68269230769230771</v>
      </c>
    </row>
    <row r="59" spans="1:14" x14ac:dyDescent="0.2">
      <c r="A59" s="73" t="s">
        <v>20</v>
      </c>
      <c r="B59" s="74">
        <v>0.58680555555555558</v>
      </c>
      <c r="C59" s="73">
        <v>49</v>
      </c>
      <c r="D59" s="75" t="s">
        <v>165</v>
      </c>
      <c r="E59" s="75" t="s">
        <v>186</v>
      </c>
      <c r="F59" s="75" t="s">
        <v>180</v>
      </c>
      <c r="G59" s="75" t="s">
        <v>181</v>
      </c>
      <c r="H59" s="76" t="s">
        <v>84</v>
      </c>
      <c r="I59" s="76" t="s">
        <v>79</v>
      </c>
      <c r="J59" s="76" t="s">
        <v>80</v>
      </c>
      <c r="K59" s="77">
        <v>113.5</v>
      </c>
      <c r="L59" s="77">
        <v>61.5</v>
      </c>
      <c r="M59" s="77">
        <f t="shared" si="2"/>
        <v>175</v>
      </c>
      <c r="N59" s="78">
        <f t="shared" si="3"/>
        <v>0.67307692307692313</v>
      </c>
    </row>
    <row r="60" spans="1:14" x14ac:dyDescent="0.2">
      <c r="A60" s="73" t="s">
        <v>20</v>
      </c>
      <c r="B60" s="74">
        <v>0.59166666666666667</v>
      </c>
      <c r="C60" s="73">
        <v>50</v>
      </c>
      <c r="D60" s="75" t="s">
        <v>1</v>
      </c>
      <c r="E60" s="75" t="s">
        <v>152</v>
      </c>
      <c r="F60" s="75" t="s">
        <v>154</v>
      </c>
      <c r="G60" s="75" t="s">
        <v>155</v>
      </c>
      <c r="H60" s="76" t="s">
        <v>84</v>
      </c>
      <c r="I60" s="76" t="s">
        <v>79</v>
      </c>
      <c r="J60" s="76" t="s">
        <v>80</v>
      </c>
      <c r="K60" s="77">
        <v>111</v>
      </c>
      <c r="L60" s="77">
        <v>60</v>
      </c>
      <c r="M60" s="77">
        <f t="shared" si="2"/>
        <v>171</v>
      </c>
      <c r="N60" s="78">
        <f t="shared" si="3"/>
        <v>0.65769230769230769</v>
      </c>
    </row>
    <row r="61" spans="1:14" x14ac:dyDescent="0.2">
      <c r="A61" s="73" t="s">
        <v>20</v>
      </c>
      <c r="B61" s="74">
        <v>0.59583333333333333</v>
      </c>
      <c r="C61" s="73">
        <v>51</v>
      </c>
      <c r="D61" s="75" t="s">
        <v>1</v>
      </c>
      <c r="E61" s="75" t="s">
        <v>153</v>
      </c>
      <c r="F61" s="75" t="s">
        <v>160</v>
      </c>
      <c r="G61" s="75" t="s">
        <v>161</v>
      </c>
      <c r="H61" s="76" t="s">
        <v>84</v>
      </c>
      <c r="I61" s="76" t="s">
        <v>79</v>
      </c>
      <c r="J61" s="76" t="s">
        <v>80</v>
      </c>
      <c r="K61" s="77">
        <v>120</v>
      </c>
      <c r="L61" s="77">
        <v>63</v>
      </c>
      <c r="M61" s="77">
        <f t="shared" si="2"/>
        <v>183</v>
      </c>
      <c r="N61" s="78">
        <f t="shared" si="3"/>
        <v>0.7038461538461539</v>
      </c>
    </row>
    <row r="62" spans="1:14" x14ac:dyDescent="0.2">
      <c r="A62" s="73" t="s">
        <v>20</v>
      </c>
      <c r="B62" s="74">
        <v>0.6</v>
      </c>
      <c r="C62" s="74" t="s">
        <v>77</v>
      </c>
      <c r="D62" s="80" t="s">
        <v>77</v>
      </c>
      <c r="E62" s="80" t="s">
        <v>77</v>
      </c>
      <c r="F62" s="80" t="s">
        <v>77</v>
      </c>
      <c r="G62" s="80" t="s">
        <v>77</v>
      </c>
      <c r="H62" s="80" t="s">
        <v>77</v>
      </c>
      <c r="I62" s="80" t="s">
        <v>77</v>
      </c>
      <c r="J62" s="80" t="s">
        <v>77</v>
      </c>
    </row>
    <row r="63" spans="1:14" x14ac:dyDescent="0.2">
      <c r="A63" s="73" t="s">
        <v>20</v>
      </c>
      <c r="B63" s="74">
        <v>0.60416666666666663</v>
      </c>
      <c r="C63" s="74" t="s">
        <v>77</v>
      </c>
      <c r="D63" s="80" t="s">
        <v>77</v>
      </c>
      <c r="E63" s="80" t="s">
        <v>77</v>
      </c>
      <c r="F63" s="80" t="s">
        <v>77</v>
      </c>
      <c r="G63" s="80" t="s">
        <v>77</v>
      </c>
      <c r="H63" s="80" t="s">
        <v>77</v>
      </c>
      <c r="I63" s="80" t="s">
        <v>77</v>
      </c>
      <c r="J63" s="80" t="s">
        <v>77</v>
      </c>
    </row>
    <row r="64" spans="1:14" x14ac:dyDescent="0.2">
      <c r="A64" s="73" t="s">
        <v>20</v>
      </c>
      <c r="B64" s="74">
        <v>0.60833333333333328</v>
      </c>
      <c r="C64" s="73">
        <v>53</v>
      </c>
      <c r="D64" s="75" t="s">
        <v>5</v>
      </c>
      <c r="E64" s="75" t="s">
        <v>226</v>
      </c>
      <c r="F64" s="75" t="s">
        <v>69</v>
      </c>
      <c r="G64" s="75" t="s">
        <v>70</v>
      </c>
      <c r="H64" s="76" t="s">
        <v>84</v>
      </c>
      <c r="I64" s="76" t="s">
        <v>79</v>
      </c>
      <c r="J64" s="76" t="s">
        <v>80</v>
      </c>
      <c r="K64" s="77">
        <f>112.5-4</f>
        <v>108.5</v>
      </c>
      <c r="L64" s="77">
        <v>60</v>
      </c>
      <c r="M64" s="77">
        <f t="shared" si="2"/>
        <v>168.5</v>
      </c>
      <c r="N64" s="78">
        <f t="shared" si="3"/>
        <v>0.64807692307692311</v>
      </c>
    </row>
    <row r="65" spans="1:14" x14ac:dyDescent="0.2">
      <c r="A65" s="73" t="s">
        <v>20</v>
      </c>
      <c r="B65" s="74">
        <v>0.61319444444444449</v>
      </c>
      <c r="C65" s="73">
        <v>54</v>
      </c>
      <c r="D65" s="75" t="s">
        <v>5</v>
      </c>
      <c r="E65" s="75" t="s">
        <v>242</v>
      </c>
      <c r="F65" s="75" t="s">
        <v>243</v>
      </c>
      <c r="G65" s="75" t="s">
        <v>244</v>
      </c>
      <c r="H65" s="76" t="s">
        <v>84</v>
      </c>
      <c r="I65" s="76" t="s">
        <v>79</v>
      </c>
      <c r="J65" s="76" t="s">
        <v>80</v>
      </c>
      <c r="K65" s="77">
        <v>118</v>
      </c>
      <c r="L65" s="77">
        <v>63.5</v>
      </c>
      <c r="M65" s="77">
        <f t="shared" si="2"/>
        <v>181.5</v>
      </c>
      <c r="N65" s="78">
        <f t="shared" si="3"/>
        <v>0.69807692307692304</v>
      </c>
    </row>
    <row r="66" spans="1:14" x14ac:dyDescent="0.2">
      <c r="A66" s="73" t="s">
        <v>20</v>
      </c>
      <c r="B66" s="74">
        <v>0.61736111111111114</v>
      </c>
      <c r="C66" s="73">
        <v>55</v>
      </c>
      <c r="D66" s="75" t="s">
        <v>85</v>
      </c>
      <c r="E66" s="75" t="s">
        <v>169</v>
      </c>
      <c r="F66" s="79" t="s">
        <v>90</v>
      </c>
      <c r="G66" s="75" t="s">
        <v>91</v>
      </c>
      <c r="H66" s="76" t="s">
        <v>84</v>
      </c>
      <c r="I66" s="76" t="s">
        <v>79</v>
      </c>
      <c r="J66" s="76" t="s">
        <v>80</v>
      </c>
      <c r="K66" s="77">
        <v>117.5</v>
      </c>
      <c r="L66" s="77">
        <v>63.5</v>
      </c>
      <c r="M66" s="77">
        <f t="shared" si="2"/>
        <v>181</v>
      </c>
      <c r="N66" s="78">
        <f t="shared" si="3"/>
        <v>0.69615384615384612</v>
      </c>
    </row>
    <row r="67" spans="1:14" x14ac:dyDescent="0.2">
      <c r="A67" s="73" t="s">
        <v>20</v>
      </c>
      <c r="B67" s="74">
        <v>0.62152777777777779</v>
      </c>
      <c r="C67" s="73">
        <v>56</v>
      </c>
      <c r="D67" s="75" t="s">
        <v>85</v>
      </c>
      <c r="E67" s="75" t="s">
        <v>170</v>
      </c>
      <c r="F67" s="79" t="s">
        <v>98</v>
      </c>
      <c r="G67" s="75" t="s">
        <v>99</v>
      </c>
      <c r="H67" s="76" t="s">
        <v>84</v>
      </c>
      <c r="I67" s="76" t="s">
        <v>79</v>
      </c>
      <c r="J67" s="76" t="s">
        <v>80</v>
      </c>
      <c r="K67" s="77">
        <v>114</v>
      </c>
      <c r="L67" s="77">
        <v>59.5</v>
      </c>
      <c r="M67" s="77">
        <f t="shared" si="2"/>
        <v>173.5</v>
      </c>
      <c r="N67" s="78">
        <f t="shared" si="3"/>
        <v>0.66730769230769227</v>
      </c>
    </row>
    <row r="68" spans="1:14" x14ac:dyDescent="0.2">
      <c r="A68" s="73" t="s">
        <v>20</v>
      </c>
      <c r="B68" s="74">
        <v>0.62569444444444444</v>
      </c>
      <c r="C68" s="73">
        <v>57</v>
      </c>
      <c r="D68" s="75" t="s">
        <v>72</v>
      </c>
      <c r="E68" s="75" t="s">
        <v>316</v>
      </c>
      <c r="F68" s="75" t="s">
        <v>231</v>
      </c>
      <c r="G68" s="75" t="s">
        <v>232</v>
      </c>
      <c r="H68" s="76" t="s">
        <v>84</v>
      </c>
      <c r="I68" s="76" t="s">
        <v>79</v>
      </c>
      <c r="J68" s="76" t="s">
        <v>80</v>
      </c>
      <c r="K68" s="77">
        <v>113</v>
      </c>
      <c r="L68" s="77">
        <v>59.5</v>
      </c>
      <c r="M68" s="77">
        <f t="shared" si="2"/>
        <v>172.5</v>
      </c>
      <c r="N68" s="78">
        <f t="shared" si="3"/>
        <v>0.66346153846153844</v>
      </c>
    </row>
    <row r="69" spans="1:14" x14ac:dyDescent="0.2">
      <c r="A69" s="73" t="s">
        <v>20</v>
      </c>
      <c r="B69" s="74">
        <v>0.63055555555555554</v>
      </c>
      <c r="C69" s="73">
        <v>58</v>
      </c>
      <c r="D69" s="75" t="s">
        <v>72</v>
      </c>
      <c r="E69" s="75" t="s">
        <v>317</v>
      </c>
      <c r="F69" s="75" t="s">
        <v>4</v>
      </c>
      <c r="G69" s="75" t="s">
        <v>76</v>
      </c>
      <c r="H69" s="76" t="s">
        <v>84</v>
      </c>
      <c r="I69" s="76" t="s">
        <v>79</v>
      </c>
      <c r="J69" s="76" t="s">
        <v>80</v>
      </c>
      <c r="K69" s="77">
        <v>88.5</v>
      </c>
      <c r="L69" s="77">
        <v>47</v>
      </c>
      <c r="M69" s="77">
        <f t="shared" si="2"/>
        <v>135.5</v>
      </c>
      <c r="N69" s="78">
        <f t="shared" si="3"/>
        <v>0.52115384615384619</v>
      </c>
    </row>
    <row r="70" spans="1:14" x14ac:dyDescent="0.2">
      <c r="A70" s="73" t="s">
        <v>20</v>
      </c>
      <c r="B70" s="74">
        <v>0.63472222222222219</v>
      </c>
      <c r="C70" s="73">
        <v>59</v>
      </c>
      <c r="D70" s="75" t="s">
        <v>2</v>
      </c>
      <c r="E70" s="75" t="s">
        <v>121</v>
      </c>
      <c r="F70" s="75" t="s">
        <v>46</v>
      </c>
      <c r="G70" s="75" t="s">
        <v>47</v>
      </c>
      <c r="H70" s="76" t="s">
        <v>84</v>
      </c>
      <c r="I70" s="76" t="s">
        <v>79</v>
      </c>
      <c r="J70" s="76" t="s">
        <v>80</v>
      </c>
      <c r="K70" s="77">
        <v>109</v>
      </c>
      <c r="L70" s="77">
        <v>60.5</v>
      </c>
      <c r="M70" s="77">
        <f t="shared" si="2"/>
        <v>169.5</v>
      </c>
      <c r="N70" s="78">
        <f t="shared" si="3"/>
        <v>0.65192307692307694</v>
      </c>
    </row>
    <row r="71" spans="1:14" x14ac:dyDescent="0.2">
      <c r="A71" s="73" t="s">
        <v>20</v>
      </c>
      <c r="B71" s="74">
        <v>0.63958333333333328</v>
      </c>
      <c r="C71" s="73">
        <v>60</v>
      </c>
      <c r="D71" s="75" t="s">
        <v>2</v>
      </c>
      <c r="E71" s="75" t="s">
        <v>124</v>
      </c>
      <c r="F71" s="75" t="s">
        <v>50</v>
      </c>
      <c r="G71" s="75" t="s">
        <v>51</v>
      </c>
      <c r="H71" s="76" t="s">
        <v>84</v>
      </c>
      <c r="I71" s="76" t="s">
        <v>79</v>
      </c>
      <c r="J71" s="76" t="s">
        <v>80</v>
      </c>
      <c r="K71" s="77">
        <v>111</v>
      </c>
      <c r="L71" s="77">
        <v>58</v>
      </c>
      <c r="M71" s="77">
        <f t="shared" si="2"/>
        <v>169</v>
      </c>
      <c r="N71" s="78">
        <f t="shared" si="3"/>
        <v>0.65</v>
      </c>
    </row>
    <row r="72" spans="1:14" x14ac:dyDescent="0.2">
      <c r="A72" s="73" t="s">
        <v>20</v>
      </c>
      <c r="B72" s="74">
        <v>0.64444444444444449</v>
      </c>
      <c r="C72" s="73">
        <v>61</v>
      </c>
      <c r="D72" s="75" t="s">
        <v>2</v>
      </c>
      <c r="E72" s="75" t="s">
        <v>128</v>
      </c>
      <c r="F72" s="75" t="s">
        <v>129</v>
      </c>
      <c r="G72" s="75" t="s">
        <v>130</v>
      </c>
      <c r="H72" s="76" t="s">
        <v>84</v>
      </c>
      <c r="I72" s="76" t="s">
        <v>79</v>
      </c>
      <c r="J72" s="76" t="s">
        <v>80</v>
      </c>
      <c r="K72" s="77">
        <v>99</v>
      </c>
      <c r="L72" s="77">
        <v>51</v>
      </c>
      <c r="M72" s="77">
        <f t="shared" si="2"/>
        <v>150</v>
      </c>
      <c r="N72" s="78">
        <f t="shared" si="3"/>
        <v>0.57692307692307687</v>
      </c>
    </row>
    <row r="73" spans="1:14" x14ac:dyDescent="0.2">
      <c r="A73" s="73" t="s">
        <v>20</v>
      </c>
      <c r="B73" s="74">
        <v>0.64930555555555558</v>
      </c>
      <c r="C73" s="73">
        <v>62</v>
      </c>
      <c r="D73" s="75" t="s">
        <v>6</v>
      </c>
      <c r="E73" s="75" t="s">
        <v>255</v>
      </c>
      <c r="F73" s="75" t="s">
        <v>272</v>
      </c>
      <c r="G73" s="75" t="s">
        <v>273</v>
      </c>
      <c r="H73" s="76" t="s">
        <v>84</v>
      </c>
      <c r="I73" s="76" t="s">
        <v>79</v>
      </c>
      <c r="J73" s="76" t="s">
        <v>80</v>
      </c>
      <c r="K73" s="77">
        <v>125</v>
      </c>
      <c r="L73" s="77">
        <v>66.5</v>
      </c>
      <c r="M73" s="77">
        <f t="shared" si="2"/>
        <v>191.5</v>
      </c>
      <c r="N73" s="78">
        <f t="shared" si="3"/>
        <v>0.73653846153846159</v>
      </c>
    </row>
    <row r="74" spans="1:14" x14ac:dyDescent="0.2">
      <c r="A74" s="73" t="s">
        <v>20</v>
      </c>
      <c r="B74" s="74">
        <v>0.65416666666666667</v>
      </c>
      <c r="C74" s="73">
        <v>63</v>
      </c>
      <c r="D74" s="75" t="s">
        <v>7</v>
      </c>
      <c r="E74" s="75" t="s">
        <v>212</v>
      </c>
      <c r="F74" s="75" t="s">
        <v>208</v>
      </c>
      <c r="G74" s="75" t="s">
        <v>221</v>
      </c>
      <c r="H74" s="76" t="s">
        <v>84</v>
      </c>
      <c r="I74" s="76" t="s">
        <v>79</v>
      </c>
      <c r="J74" s="76" t="s">
        <v>80</v>
      </c>
      <c r="K74" s="77">
        <v>121</v>
      </c>
      <c r="L74" s="77">
        <v>64</v>
      </c>
      <c r="M74" s="77">
        <f t="shared" si="2"/>
        <v>185</v>
      </c>
      <c r="N74" s="78">
        <f t="shared" si="3"/>
        <v>0.71153846153846156</v>
      </c>
    </row>
    <row r="75" spans="1:14" x14ac:dyDescent="0.2">
      <c r="A75" s="73" t="s">
        <v>20</v>
      </c>
      <c r="B75" s="74">
        <v>0.65902777777777777</v>
      </c>
      <c r="C75" s="73">
        <v>64</v>
      </c>
      <c r="D75" s="75" t="s">
        <v>8</v>
      </c>
      <c r="E75" s="75" t="s">
        <v>277</v>
      </c>
      <c r="F75" s="75" t="s">
        <v>37</v>
      </c>
      <c r="G75" s="75" t="s">
        <v>293</v>
      </c>
      <c r="H75" s="76" t="s">
        <v>84</v>
      </c>
      <c r="I75" s="76" t="s">
        <v>79</v>
      </c>
      <c r="J75" s="76" t="s">
        <v>80</v>
      </c>
      <c r="K75" s="77">
        <v>113</v>
      </c>
      <c r="L75" s="77">
        <v>62</v>
      </c>
      <c r="M75" s="77">
        <f t="shared" si="2"/>
        <v>175</v>
      </c>
      <c r="N75" s="78">
        <f t="shared" si="3"/>
        <v>0.67307692307692313</v>
      </c>
    </row>
    <row r="76" spans="1:14" x14ac:dyDescent="0.2">
      <c r="B76" s="74"/>
    </row>
    <row r="77" spans="1:14" x14ac:dyDescent="0.2">
      <c r="B77" s="74"/>
    </row>
    <row r="78" spans="1:14" s="37" customFormat="1" x14ac:dyDescent="0.2">
      <c r="A78" s="70" t="s">
        <v>17</v>
      </c>
      <c r="B78" s="70" t="s">
        <v>10</v>
      </c>
      <c r="C78" s="70" t="s">
        <v>9</v>
      </c>
      <c r="D78" s="71" t="s">
        <v>11</v>
      </c>
      <c r="E78" s="71" t="s">
        <v>13</v>
      </c>
      <c r="F78" s="71" t="s">
        <v>14</v>
      </c>
      <c r="G78" s="71" t="s">
        <v>15</v>
      </c>
      <c r="H78" s="71" t="s">
        <v>16</v>
      </c>
      <c r="I78" s="71" t="s">
        <v>12</v>
      </c>
      <c r="J78" s="71" t="s">
        <v>83</v>
      </c>
      <c r="K78" s="81"/>
      <c r="N78" s="72"/>
    </row>
    <row r="79" spans="1:14" hidden="1" x14ac:dyDescent="0.2">
      <c r="A79" s="73" t="s">
        <v>21</v>
      </c>
      <c r="B79" s="74">
        <v>0.34375</v>
      </c>
      <c r="C79" s="73">
        <v>80</v>
      </c>
      <c r="D79" s="75" t="s">
        <v>72</v>
      </c>
      <c r="E79" s="75" t="s">
        <v>254</v>
      </c>
      <c r="F79" s="75" t="s">
        <v>223</v>
      </c>
      <c r="G79" s="75" t="s">
        <v>224</v>
      </c>
      <c r="H79" s="76" t="s">
        <v>86</v>
      </c>
      <c r="I79" s="76" t="s">
        <v>78</v>
      </c>
      <c r="J79" s="76" t="s">
        <v>280</v>
      </c>
      <c r="K79" s="77">
        <v>101</v>
      </c>
      <c r="L79" s="77">
        <v>52</v>
      </c>
      <c r="M79" s="77">
        <f>K79+L79</f>
        <v>153</v>
      </c>
      <c r="N79" s="78">
        <f>M79/P$1</f>
        <v>0.63749999999999996</v>
      </c>
    </row>
    <row r="80" spans="1:14" hidden="1" x14ac:dyDescent="0.2">
      <c r="A80" s="73" t="s">
        <v>21</v>
      </c>
      <c r="B80" s="74">
        <v>0.34791666666666665</v>
      </c>
      <c r="C80" s="73">
        <v>81</v>
      </c>
      <c r="D80" s="75" t="s">
        <v>72</v>
      </c>
      <c r="E80" s="75" t="s">
        <v>254</v>
      </c>
      <c r="F80" s="75" t="s">
        <v>225</v>
      </c>
      <c r="G80" s="75" t="s">
        <v>75</v>
      </c>
      <c r="H80" s="76" t="s">
        <v>86</v>
      </c>
      <c r="I80" s="76" t="s">
        <v>78</v>
      </c>
      <c r="J80" s="76" t="s">
        <v>280</v>
      </c>
      <c r="K80" s="77">
        <v>97</v>
      </c>
      <c r="L80" s="77">
        <v>48</v>
      </c>
      <c r="M80" s="77">
        <f t="shared" ref="M80:M120" si="4">K80+L80</f>
        <v>145</v>
      </c>
      <c r="N80" s="78">
        <f t="shared" ref="N80:N120" si="5">M80/P$1</f>
        <v>0.60416666666666663</v>
      </c>
    </row>
    <row r="81" spans="1:14" hidden="1" x14ac:dyDescent="0.2">
      <c r="A81" s="73" t="s">
        <v>21</v>
      </c>
      <c r="B81" s="74">
        <v>0.3527777777777778</v>
      </c>
      <c r="C81" s="73">
        <v>82</v>
      </c>
      <c r="D81" s="75" t="s">
        <v>165</v>
      </c>
      <c r="E81" s="75" t="s">
        <v>216</v>
      </c>
      <c r="F81" s="75" t="s">
        <v>171</v>
      </c>
      <c r="G81" s="75" t="s">
        <v>320</v>
      </c>
      <c r="H81" s="76" t="s">
        <v>86</v>
      </c>
      <c r="I81" s="76" t="s">
        <v>78</v>
      </c>
      <c r="J81" s="76" t="s">
        <v>280</v>
      </c>
      <c r="K81" s="77">
        <v>93</v>
      </c>
      <c r="L81" s="77">
        <v>44</v>
      </c>
      <c r="M81" s="77">
        <f t="shared" si="4"/>
        <v>137</v>
      </c>
      <c r="N81" s="78">
        <f t="shared" si="5"/>
        <v>0.5708333333333333</v>
      </c>
    </row>
    <row r="82" spans="1:14" hidden="1" x14ac:dyDescent="0.2">
      <c r="A82" s="73" t="s">
        <v>21</v>
      </c>
      <c r="B82" s="74">
        <v>0.35694444444444445</v>
      </c>
      <c r="C82" s="73">
        <v>83</v>
      </c>
      <c r="D82" s="75" t="s">
        <v>165</v>
      </c>
      <c r="E82" s="75" t="s">
        <v>216</v>
      </c>
      <c r="F82" s="75" t="s">
        <v>174</v>
      </c>
      <c r="G82" s="75" t="s">
        <v>175</v>
      </c>
      <c r="H82" s="76" t="s">
        <v>86</v>
      </c>
      <c r="I82" s="76" t="s">
        <v>78</v>
      </c>
      <c r="J82" s="76" t="s">
        <v>280</v>
      </c>
      <c r="K82" s="77">
        <v>89</v>
      </c>
      <c r="L82" s="77">
        <v>44</v>
      </c>
      <c r="M82" s="77">
        <f t="shared" si="4"/>
        <v>133</v>
      </c>
      <c r="N82" s="78">
        <f t="shared" si="5"/>
        <v>0.5541666666666667</v>
      </c>
    </row>
    <row r="83" spans="1:14" hidden="1" x14ac:dyDescent="0.2">
      <c r="A83" s="73" t="s">
        <v>21</v>
      </c>
      <c r="B83" s="74">
        <v>0.36180555555555555</v>
      </c>
      <c r="C83" s="73">
        <v>84</v>
      </c>
      <c r="D83" s="75" t="s">
        <v>1</v>
      </c>
      <c r="E83" s="75" t="s">
        <v>279</v>
      </c>
      <c r="F83" s="75" t="s">
        <v>40</v>
      </c>
      <c r="G83" s="75" t="s">
        <v>281</v>
      </c>
      <c r="H83" s="76" t="s">
        <v>86</v>
      </c>
      <c r="I83" s="76" t="s">
        <v>78</v>
      </c>
      <c r="J83" s="76" t="s">
        <v>280</v>
      </c>
      <c r="K83" s="77">
        <v>110</v>
      </c>
      <c r="L83" s="77">
        <v>54</v>
      </c>
      <c r="M83" s="77">
        <f t="shared" si="4"/>
        <v>164</v>
      </c>
      <c r="N83" s="78">
        <f t="shared" si="5"/>
        <v>0.68333333333333335</v>
      </c>
    </row>
    <row r="84" spans="1:14" hidden="1" x14ac:dyDescent="0.2">
      <c r="A84" s="73" t="s">
        <v>21</v>
      </c>
      <c r="B84" s="74">
        <v>0.3659722222222222</v>
      </c>
      <c r="C84" s="73">
        <v>85</v>
      </c>
      <c r="D84" s="75" t="s">
        <v>1</v>
      </c>
      <c r="E84" s="75" t="s">
        <v>279</v>
      </c>
      <c r="F84" s="75" t="s">
        <v>336</v>
      </c>
      <c r="G84" s="75" t="s">
        <v>337</v>
      </c>
      <c r="H84" s="76" t="s">
        <v>86</v>
      </c>
      <c r="I84" s="76" t="s">
        <v>78</v>
      </c>
      <c r="J84" s="76" t="s">
        <v>280</v>
      </c>
      <c r="K84" s="77">
        <v>93</v>
      </c>
      <c r="L84" s="77">
        <v>46</v>
      </c>
      <c r="M84" s="77">
        <f t="shared" si="4"/>
        <v>139</v>
      </c>
      <c r="N84" s="78">
        <f t="shared" si="5"/>
        <v>0.57916666666666672</v>
      </c>
    </row>
    <row r="85" spans="1:14" hidden="1" x14ac:dyDescent="0.2">
      <c r="A85" s="73" t="s">
        <v>21</v>
      </c>
      <c r="B85" s="74">
        <v>0.37083333333333335</v>
      </c>
      <c r="C85" s="73">
        <v>86</v>
      </c>
      <c r="D85" s="75" t="s">
        <v>8</v>
      </c>
      <c r="E85" s="75" t="s">
        <v>278</v>
      </c>
      <c r="F85" s="79" t="s">
        <v>285</v>
      </c>
      <c r="G85" s="75" t="s">
        <v>286</v>
      </c>
      <c r="H85" s="76" t="s">
        <v>86</v>
      </c>
      <c r="I85" s="76" t="s">
        <v>78</v>
      </c>
      <c r="J85" s="76" t="s">
        <v>280</v>
      </c>
      <c r="K85" s="77">
        <v>96</v>
      </c>
      <c r="L85" s="77">
        <v>46</v>
      </c>
      <c r="M85" s="77">
        <f t="shared" si="4"/>
        <v>142</v>
      </c>
      <c r="N85" s="78">
        <f t="shared" si="5"/>
        <v>0.59166666666666667</v>
      </c>
    </row>
    <row r="86" spans="1:14" hidden="1" x14ac:dyDescent="0.2">
      <c r="A86" s="73" t="s">
        <v>21</v>
      </c>
      <c r="B86" s="74">
        <v>0.375</v>
      </c>
      <c r="C86" s="73">
        <v>87</v>
      </c>
      <c r="D86" s="75" t="s">
        <v>8</v>
      </c>
      <c r="E86" s="75" t="s">
        <v>278</v>
      </c>
      <c r="F86" s="79" t="s">
        <v>289</v>
      </c>
      <c r="G86" s="75" t="s">
        <v>290</v>
      </c>
      <c r="H86" s="76" t="s">
        <v>86</v>
      </c>
      <c r="I86" s="76" t="s">
        <v>78</v>
      </c>
      <c r="J86" s="76" t="s">
        <v>280</v>
      </c>
      <c r="K86" s="77">
        <v>89</v>
      </c>
      <c r="L86" s="77">
        <v>42</v>
      </c>
      <c r="M86" s="77">
        <f t="shared" si="4"/>
        <v>131</v>
      </c>
      <c r="N86" s="78">
        <f t="shared" si="5"/>
        <v>0.54583333333333328</v>
      </c>
    </row>
    <row r="87" spans="1:14" hidden="1" x14ac:dyDescent="0.2">
      <c r="A87" s="73" t="s">
        <v>21</v>
      </c>
      <c r="B87" s="74">
        <v>0.37986111111111115</v>
      </c>
      <c r="C87" s="73">
        <v>88</v>
      </c>
      <c r="D87" s="75" t="s">
        <v>3</v>
      </c>
      <c r="E87" s="75" t="s">
        <v>215</v>
      </c>
      <c r="F87" s="79" t="s">
        <v>18</v>
      </c>
      <c r="G87" s="75" t="s">
        <v>19</v>
      </c>
      <c r="H87" s="76" t="s">
        <v>86</v>
      </c>
      <c r="I87" s="76" t="s">
        <v>78</v>
      </c>
      <c r="J87" s="76" t="s">
        <v>280</v>
      </c>
      <c r="K87" s="77">
        <v>91</v>
      </c>
      <c r="L87" s="77">
        <v>48</v>
      </c>
      <c r="M87" s="77">
        <f t="shared" si="4"/>
        <v>139</v>
      </c>
      <c r="N87" s="78">
        <f t="shared" si="5"/>
        <v>0.57916666666666672</v>
      </c>
    </row>
    <row r="88" spans="1:14" hidden="1" x14ac:dyDescent="0.2">
      <c r="A88" s="73" t="s">
        <v>21</v>
      </c>
      <c r="B88" s="74">
        <v>0.3840277777777778</v>
      </c>
      <c r="C88" s="73">
        <v>89</v>
      </c>
      <c r="D88" s="75" t="s">
        <v>3</v>
      </c>
      <c r="E88" s="75" t="s">
        <v>215</v>
      </c>
      <c r="F88" s="79" t="s">
        <v>24</v>
      </c>
      <c r="G88" s="75" t="s">
        <v>102</v>
      </c>
      <c r="H88" s="76" t="s">
        <v>86</v>
      </c>
      <c r="I88" s="76" t="s">
        <v>78</v>
      </c>
      <c r="J88" s="76" t="s">
        <v>280</v>
      </c>
      <c r="K88" s="77">
        <f>90-2</f>
        <v>88</v>
      </c>
      <c r="L88" s="77">
        <v>46</v>
      </c>
      <c r="M88" s="77">
        <f t="shared" si="4"/>
        <v>134</v>
      </c>
      <c r="N88" s="78">
        <f t="shared" si="5"/>
        <v>0.55833333333333335</v>
      </c>
    </row>
    <row r="89" spans="1:14" hidden="1" x14ac:dyDescent="0.2">
      <c r="A89" s="73" t="s">
        <v>21</v>
      </c>
      <c r="B89" s="74">
        <v>0.3888888888888889</v>
      </c>
      <c r="C89" s="73">
        <v>90</v>
      </c>
      <c r="D89" s="75" t="s">
        <v>5</v>
      </c>
      <c r="E89" s="75" t="s">
        <v>52</v>
      </c>
      <c r="F89" s="75" t="s">
        <v>196</v>
      </c>
      <c r="G89" s="75" t="s">
        <v>197</v>
      </c>
      <c r="H89" s="76" t="s">
        <v>86</v>
      </c>
      <c r="I89" s="76" t="s">
        <v>78</v>
      </c>
      <c r="J89" s="76" t="s">
        <v>280</v>
      </c>
      <c r="K89" s="77">
        <v>90</v>
      </c>
      <c r="L89" s="77">
        <v>44</v>
      </c>
      <c r="M89" s="77">
        <f t="shared" si="4"/>
        <v>134</v>
      </c>
      <c r="N89" s="78">
        <f t="shared" si="5"/>
        <v>0.55833333333333335</v>
      </c>
    </row>
    <row r="90" spans="1:14" hidden="1" x14ac:dyDescent="0.2">
      <c r="A90" s="73" t="s">
        <v>21</v>
      </c>
      <c r="B90" s="74">
        <v>0.39374999999999999</v>
      </c>
      <c r="C90" s="73">
        <v>91</v>
      </c>
      <c r="D90" s="75" t="s">
        <v>5</v>
      </c>
      <c r="E90" s="75" t="s">
        <v>52</v>
      </c>
      <c r="F90" s="75" t="s">
        <v>198</v>
      </c>
      <c r="G90" s="75" t="s">
        <v>199</v>
      </c>
      <c r="H90" s="76" t="s">
        <v>86</v>
      </c>
      <c r="I90" s="76" t="s">
        <v>78</v>
      </c>
      <c r="J90" s="76" t="s">
        <v>280</v>
      </c>
      <c r="K90" s="77">
        <v>115</v>
      </c>
      <c r="L90" s="77">
        <v>58</v>
      </c>
      <c r="M90" s="77">
        <f t="shared" si="4"/>
        <v>173</v>
      </c>
      <c r="N90" s="78">
        <f t="shared" si="5"/>
        <v>0.72083333333333333</v>
      </c>
    </row>
    <row r="91" spans="1:14" hidden="1" x14ac:dyDescent="0.2">
      <c r="A91" s="73" t="s">
        <v>21</v>
      </c>
      <c r="B91" s="74">
        <v>0.3979166666666667</v>
      </c>
      <c r="C91" s="73">
        <v>92</v>
      </c>
      <c r="D91" s="75" t="s">
        <v>5</v>
      </c>
      <c r="E91" s="75" t="s">
        <v>201</v>
      </c>
      <c r="F91" s="75" t="s">
        <v>62</v>
      </c>
      <c r="G91" s="75" t="s">
        <v>202</v>
      </c>
      <c r="H91" s="76" t="s">
        <v>86</v>
      </c>
      <c r="I91" s="76" t="s">
        <v>78</v>
      </c>
      <c r="J91" s="76" t="s">
        <v>280</v>
      </c>
      <c r="K91" s="77">
        <v>83</v>
      </c>
      <c r="L91" s="77">
        <v>42</v>
      </c>
      <c r="M91" s="77">
        <f t="shared" si="4"/>
        <v>125</v>
      </c>
      <c r="N91" s="78">
        <f t="shared" si="5"/>
        <v>0.52083333333333337</v>
      </c>
    </row>
    <row r="92" spans="1:14" hidden="1" x14ac:dyDescent="0.2">
      <c r="A92" s="73" t="s">
        <v>21</v>
      </c>
      <c r="B92" s="74">
        <v>0.40208333333333335</v>
      </c>
      <c r="C92" s="73">
        <v>93</v>
      </c>
      <c r="D92" s="75" t="s">
        <v>5</v>
      </c>
      <c r="E92" s="75" t="s">
        <v>201</v>
      </c>
      <c r="F92" s="75" t="s">
        <v>57</v>
      </c>
      <c r="G92" s="75" t="s">
        <v>203</v>
      </c>
      <c r="H92" s="76" t="s">
        <v>86</v>
      </c>
      <c r="I92" s="76" t="s">
        <v>78</v>
      </c>
      <c r="J92" s="76" t="s">
        <v>280</v>
      </c>
      <c r="K92" s="77">
        <v>105</v>
      </c>
      <c r="L92" s="77">
        <v>50</v>
      </c>
      <c r="M92" s="77">
        <f t="shared" si="4"/>
        <v>155</v>
      </c>
      <c r="N92" s="78">
        <f t="shared" si="5"/>
        <v>0.64583333333333337</v>
      </c>
    </row>
    <row r="93" spans="1:14" hidden="1" x14ac:dyDescent="0.2">
      <c r="A93" s="73" t="s">
        <v>21</v>
      </c>
      <c r="B93" s="74">
        <v>0.39583333333333331</v>
      </c>
      <c r="C93" s="73" t="s">
        <v>77</v>
      </c>
      <c r="D93" s="76" t="s">
        <v>77</v>
      </c>
      <c r="E93" s="76" t="s">
        <v>77</v>
      </c>
      <c r="F93" s="76" t="s">
        <v>77</v>
      </c>
      <c r="G93" s="76" t="s">
        <v>77</v>
      </c>
      <c r="H93" s="76" t="s">
        <v>77</v>
      </c>
      <c r="I93" s="76" t="s">
        <v>77</v>
      </c>
      <c r="J93" s="76" t="s">
        <v>77</v>
      </c>
    </row>
    <row r="94" spans="1:14" hidden="1" x14ac:dyDescent="0.2">
      <c r="A94" s="73" t="s">
        <v>21</v>
      </c>
      <c r="B94" s="74">
        <v>0.39999999999999997</v>
      </c>
      <c r="C94" s="73" t="s">
        <v>77</v>
      </c>
      <c r="D94" s="76" t="s">
        <v>77</v>
      </c>
      <c r="E94" s="76" t="s">
        <v>77</v>
      </c>
      <c r="F94" s="76" t="s">
        <v>77</v>
      </c>
      <c r="G94" s="76" t="s">
        <v>77</v>
      </c>
      <c r="H94" s="76" t="s">
        <v>77</v>
      </c>
      <c r="I94" s="76" t="s">
        <v>77</v>
      </c>
      <c r="J94" s="76" t="s">
        <v>77</v>
      </c>
    </row>
    <row r="95" spans="1:14" hidden="1" x14ac:dyDescent="0.2">
      <c r="A95" s="73" t="s">
        <v>21</v>
      </c>
      <c r="B95" s="74">
        <v>0.40486111111111112</v>
      </c>
      <c r="C95" s="73">
        <v>94</v>
      </c>
      <c r="D95" s="75" t="s">
        <v>0</v>
      </c>
      <c r="E95" s="75" t="s">
        <v>213</v>
      </c>
      <c r="F95" s="75" t="s">
        <v>148</v>
      </c>
      <c r="G95" s="75" t="s">
        <v>149</v>
      </c>
      <c r="H95" s="76" t="s">
        <v>86</v>
      </c>
      <c r="I95" s="76" t="s">
        <v>79</v>
      </c>
      <c r="J95" s="76" t="s">
        <v>280</v>
      </c>
      <c r="M95" s="77" t="s">
        <v>335</v>
      </c>
      <c r="N95" s="78" t="s">
        <v>335</v>
      </c>
    </row>
    <row r="96" spans="1:14" hidden="1" x14ac:dyDescent="0.2">
      <c r="A96" s="73" t="s">
        <v>21</v>
      </c>
      <c r="B96" s="74">
        <v>0.40902777777777777</v>
      </c>
      <c r="C96" s="73">
        <v>95</v>
      </c>
      <c r="D96" s="75" t="s">
        <v>0</v>
      </c>
      <c r="E96" s="75" t="s">
        <v>214</v>
      </c>
      <c r="F96" s="75" t="s">
        <v>148</v>
      </c>
      <c r="G96" s="75" t="s">
        <v>149</v>
      </c>
      <c r="H96" s="76" t="s">
        <v>86</v>
      </c>
      <c r="I96" s="76" t="s">
        <v>79</v>
      </c>
      <c r="J96" s="76" t="s">
        <v>280</v>
      </c>
      <c r="K96" s="77">
        <f>97-2</f>
        <v>95</v>
      </c>
      <c r="L96" s="77">
        <v>48</v>
      </c>
      <c r="M96" s="77">
        <f t="shared" si="4"/>
        <v>143</v>
      </c>
      <c r="N96" s="78">
        <f t="shared" si="5"/>
        <v>0.59583333333333333</v>
      </c>
    </row>
    <row r="97" spans="1:14" hidden="1" x14ac:dyDescent="0.2">
      <c r="A97" s="73" t="s">
        <v>21</v>
      </c>
      <c r="B97" s="74">
        <v>0.41388888888888892</v>
      </c>
      <c r="C97" s="73">
        <v>96</v>
      </c>
      <c r="D97" s="75" t="s">
        <v>1</v>
      </c>
      <c r="E97" s="75" t="s">
        <v>152</v>
      </c>
      <c r="F97" s="75" t="s">
        <v>156</v>
      </c>
      <c r="G97" s="75" t="s">
        <v>157</v>
      </c>
      <c r="H97" s="76" t="s">
        <v>86</v>
      </c>
      <c r="I97" s="76" t="s">
        <v>79</v>
      </c>
      <c r="J97" s="76" t="s">
        <v>280</v>
      </c>
      <c r="K97" s="77">
        <v>90</v>
      </c>
      <c r="L97" s="77">
        <v>44</v>
      </c>
      <c r="M97" s="77">
        <f t="shared" si="4"/>
        <v>134</v>
      </c>
      <c r="N97" s="78">
        <f t="shared" si="5"/>
        <v>0.55833333333333335</v>
      </c>
    </row>
    <row r="98" spans="1:14" hidden="1" x14ac:dyDescent="0.2">
      <c r="A98" s="73" t="s">
        <v>21</v>
      </c>
      <c r="B98" s="74">
        <v>0.41805555555555557</v>
      </c>
      <c r="C98" s="73">
        <v>97</v>
      </c>
      <c r="D98" s="75" t="s">
        <v>1</v>
      </c>
      <c r="E98" s="75" t="s">
        <v>153</v>
      </c>
      <c r="F98" s="75" t="s">
        <v>43</v>
      </c>
      <c r="G98" s="75" t="s">
        <v>162</v>
      </c>
      <c r="H98" s="76" t="s">
        <v>86</v>
      </c>
      <c r="I98" s="76" t="s">
        <v>79</v>
      </c>
      <c r="J98" s="76" t="s">
        <v>280</v>
      </c>
      <c r="K98" s="77">
        <v>101</v>
      </c>
      <c r="L98" s="77">
        <v>48</v>
      </c>
      <c r="M98" s="77">
        <f t="shared" si="4"/>
        <v>149</v>
      </c>
      <c r="N98" s="78">
        <f t="shared" si="5"/>
        <v>0.62083333333333335</v>
      </c>
    </row>
    <row r="99" spans="1:14" hidden="1" x14ac:dyDescent="0.2">
      <c r="A99" s="73" t="s">
        <v>21</v>
      </c>
      <c r="B99" s="74">
        <v>0.42291666666666666</v>
      </c>
      <c r="C99" s="73">
        <v>98</v>
      </c>
      <c r="D99" s="75" t="s">
        <v>3</v>
      </c>
      <c r="E99" s="75" t="s">
        <v>166</v>
      </c>
      <c r="F99" s="79" t="s">
        <v>26</v>
      </c>
      <c r="G99" s="75" t="s">
        <v>107</v>
      </c>
      <c r="H99" s="76" t="s">
        <v>86</v>
      </c>
      <c r="I99" s="76" t="s">
        <v>79</v>
      </c>
      <c r="J99" s="76" t="s">
        <v>280</v>
      </c>
      <c r="K99" s="77">
        <v>101</v>
      </c>
      <c r="L99" s="77">
        <v>52</v>
      </c>
      <c r="M99" s="77">
        <f t="shared" si="4"/>
        <v>153</v>
      </c>
      <c r="N99" s="78">
        <f t="shared" si="5"/>
        <v>0.63749999999999996</v>
      </c>
    </row>
    <row r="100" spans="1:14" hidden="1" x14ac:dyDescent="0.2">
      <c r="A100" s="73" t="s">
        <v>21</v>
      </c>
      <c r="B100" s="74">
        <v>0.42708333333333331</v>
      </c>
      <c r="C100" s="73">
        <v>99</v>
      </c>
      <c r="D100" s="75" t="s">
        <v>3</v>
      </c>
      <c r="E100" s="75" t="s">
        <v>168</v>
      </c>
      <c r="F100" s="75" t="s">
        <v>31</v>
      </c>
      <c r="G100" s="75" t="s">
        <v>32</v>
      </c>
      <c r="H100" s="76" t="s">
        <v>86</v>
      </c>
      <c r="I100" s="76" t="s">
        <v>79</v>
      </c>
      <c r="J100" s="76" t="s">
        <v>280</v>
      </c>
      <c r="K100" s="77">
        <v>85</v>
      </c>
      <c r="L100" s="77">
        <v>42</v>
      </c>
      <c r="M100" s="77">
        <f t="shared" si="4"/>
        <v>127</v>
      </c>
      <c r="N100" s="78">
        <f t="shared" si="5"/>
        <v>0.52916666666666667</v>
      </c>
    </row>
    <row r="101" spans="1:14" hidden="1" x14ac:dyDescent="0.2">
      <c r="A101" s="73" t="s">
        <v>21</v>
      </c>
      <c r="B101" s="74">
        <v>0.43194444444444446</v>
      </c>
      <c r="C101" s="73">
        <v>100</v>
      </c>
      <c r="D101" s="75" t="s">
        <v>3</v>
      </c>
      <c r="E101" s="75" t="s">
        <v>167</v>
      </c>
      <c r="F101" s="79" t="s">
        <v>117</v>
      </c>
      <c r="G101" s="75" t="s">
        <v>118</v>
      </c>
      <c r="H101" s="76" t="s">
        <v>86</v>
      </c>
      <c r="I101" s="76" t="s">
        <v>79</v>
      </c>
      <c r="J101" s="76" t="s">
        <v>280</v>
      </c>
      <c r="K101" s="77">
        <v>99</v>
      </c>
      <c r="L101" s="77">
        <v>50</v>
      </c>
      <c r="M101" s="77">
        <f t="shared" si="4"/>
        <v>149</v>
      </c>
      <c r="N101" s="78">
        <f t="shared" si="5"/>
        <v>0.62083333333333335</v>
      </c>
    </row>
    <row r="102" spans="1:14" hidden="1" x14ac:dyDescent="0.2">
      <c r="A102" s="73" t="s">
        <v>21</v>
      </c>
      <c r="B102" s="74">
        <v>0.43611111111111112</v>
      </c>
      <c r="C102" s="73">
        <v>101</v>
      </c>
      <c r="D102" s="75" t="s">
        <v>6</v>
      </c>
      <c r="E102" s="75" t="s">
        <v>255</v>
      </c>
      <c r="F102" s="75" t="s">
        <v>33</v>
      </c>
      <c r="G102" s="75" t="s">
        <v>274</v>
      </c>
      <c r="H102" s="76" t="s">
        <v>86</v>
      </c>
      <c r="I102" s="76" t="s">
        <v>79</v>
      </c>
      <c r="J102" s="76" t="s">
        <v>280</v>
      </c>
      <c r="K102" s="77">
        <v>93</v>
      </c>
      <c r="L102" s="77">
        <v>46</v>
      </c>
      <c r="M102" s="77">
        <f t="shared" si="4"/>
        <v>139</v>
      </c>
      <c r="N102" s="78">
        <f t="shared" si="5"/>
        <v>0.57916666666666672</v>
      </c>
    </row>
    <row r="103" spans="1:14" hidden="1" x14ac:dyDescent="0.2">
      <c r="A103" s="73" t="s">
        <v>21</v>
      </c>
      <c r="B103" s="74">
        <v>0.44097222222222227</v>
      </c>
      <c r="C103" s="73">
        <v>102</v>
      </c>
      <c r="D103" s="75" t="s">
        <v>6</v>
      </c>
      <c r="E103" s="75" t="s">
        <v>253</v>
      </c>
      <c r="F103" s="75" t="s">
        <v>266</v>
      </c>
      <c r="G103" s="75" t="s">
        <v>267</v>
      </c>
      <c r="H103" s="76" t="s">
        <v>86</v>
      </c>
      <c r="I103" s="76" t="s">
        <v>79</v>
      </c>
      <c r="J103" s="76" t="s">
        <v>280</v>
      </c>
      <c r="K103" s="77">
        <v>84</v>
      </c>
      <c r="L103" s="77">
        <v>44</v>
      </c>
      <c r="M103" s="77">
        <f t="shared" si="4"/>
        <v>128</v>
      </c>
      <c r="N103" s="78">
        <f t="shared" si="5"/>
        <v>0.53333333333333333</v>
      </c>
    </row>
    <row r="104" spans="1:14" hidden="1" x14ac:dyDescent="0.2">
      <c r="A104" s="73" t="s">
        <v>21</v>
      </c>
      <c r="B104" s="74">
        <v>0.44513888888888892</v>
      </c>
      <c r="C104" s="73">
        <v>103</v>
      </c>
      <c r="D104" s="75" t="s">
        <v>6</v>
      </c>
      <c r="E104" s="75" t="s">
        <v>49</v>
      </c>
      <c r="F104" s="75" t="s">
        <v>48</v>
      </c>
      <c r="G104" s="75" t="s">
        <v>260</v>
      </c>
      <c r="H104" s="76" t="s">
        <v>86</v>
      </c>
      <c r="I104" s="76" t="s">
        <v>79</v>
      </c>
      <c r="J104" s="76" t="s">
        <v>280</v>
      </c>
      <c r="K104" s="77">
        <v>98</v>
      </c>
      <c r="L104" s="77">
        <v>48</v>
      </c>
      <c r="M104" s="77">
        <f t="shared" si="4"/>
        <v>146</v>
      </c>
      <c r="N104" s="78">
        <f t="shared" si="5"/>
        <v>0.60833333333333328</v>
      </c>
    </row>
    <row r="105" spans="1:14" hidden="1" x14ac:dyDescent="0.2">
      <c r="A105" s="73" t="s">
        <v>21</v>
      </c>
      <c r="B105" s="74">
        <v>0.44930555555555557</v>
      </c>
      <c r="C105" s="73">
        <v>104</v>
      </c>
      <c r="D105" s="75" t="s">
        <v>165</v>
      </c>
      <c r="E105" s="75" t="s">
        <v>187</v>
      </c>
      <c r="F105" s="75" t="s">
        <v>192</v>
      </c>
      <c r="G105" s="75" t="s">
        <v>193</v>
      </c>
      <c r="H105" s="76" t="s">
        <v>86</v>
      </c>
      <c r="I105" s="76" t="s">
        <v>79</v>
      </c>
      <c r="J105" s="76" t="s">
        <v>280</v>
      </c>
      <c r="K105" s="77">
        <v>101</v>
      </c>
      <c r="L105" s="77">
        <v>48</v>
      </c>
      <c r="M105" s="77">
        <f t="shared" si="4"/>
        <v>149</v>
      </c>
      <c r="N105" s="78">
        <f t="shared" si="5"/>
        <v>0.62083333333333335</v>
      </c>
    </row>
    <row r="106" spans="1:14" hidden="1" x14ac:dyDescent="0.2">
      <c r="A106" s="73" t="s">
        <v>21</v>
      </c>
      <c r="B106" s="74">
        <v>0.45347222222222222</v>
      </c>
      <c r="C106" s="73">
        <v>105</v>
      </c>
      <c r="D106" s="75" t="s">
        <v>165</v>
      </c>
      <c r="E106" s="75" t="s">
        <v>186</v>
      </c>
      <c r="F106" s="75" t="s">
        <v>182</v>
      </c>
      <c r="G106" s="75" t="s">
        <v>183</v>
      </c>
      <c r="H106" s="76" t="s">
        <v>86</v>
      </c>
      <c r="I106" s="76" t="s">
        <v>79</v>
      </c>
      <c r="J106" s="76" t="s">
        <v>280</v>
      </c>
      <c r="K106" s="77">
        <v>97</v>
      </c>
      <c r="L106" s="77">
        <v>46</v>
      </c>
      <c r="M106" s="77">
        <f t="shared" si="4"/>
        <v>143</v>
      </c>
      <c r="N106" s="78">
        <f t="shared" si="5"/>
        <v>0.59583333333333333</v>
      </c>
    </row>
    <row r="107" spans="1:14" hidden="1" x14ac:dyDescent="0.2">
      <c r="A107" s="73" t="s">
        <v>21</v>
      </c>
      <c r="B107" s="74">
        <v>0.45763888888888887</v>
      </c>
      <c r="C107" s="73" t="s">
        <v>77</v>
      </c>
      <c r="D107" s="76" t="s">
        <v>77</v>
      </c>
      <c r="E107" s="76" t="s">
        <v>77</v>
      </c>
      <c r="F107" s="76" t="s">
        <v>77</v>
      </c>
      <c r="G107" s="76" t="s">
        <v>77</v>
      </c>
      <c r="H107" s="76" t="s">
        <v>77</v>
      </c>
      <c r="I107" s="76" t="s">
        <v>77</v>
      </c>
      <c r="J107" s="76" t="s">
        <v>77</v>
      </c>
    </row>
    <row r="108" spans="1:14" hidden="1" x14ac:dyDescent="0.2">
      <c r="A108" s="73" t="s">
        <v>21</v>
      </c>
      <c r="B108" s="74">
        <v>0.46180555555555558</v>
      </c>
      <c r="C108" s="73" t="s">
        <v>77</v>
      </c>
      <c r="D108" s="76" t="s">
        <v>77</v>
      </c>
      <c r="E108" s="76" t="s">
        <v>77</v>
      </c>
      <c r="F108" s="76" t="s">
        <v>77</v>
      </c>
      <c r="G108" s="76" t="s">
        <v>77</v>
      </c>
      <c r="H108" s="76" t="s">
        <v>77</v>
      </c>
      <c r="I108" s="76" t="s">
        <v>77</v>
      </c>
      <c r="J108" s="76" t="s">
        <v>77</v>
      </c>
    </row>
    <row r="109" spans="1:14" hidden="1" x14ac:dyDescent="0.2">
      <c r="A109" s="73" t="s">
        <v>21</v>
      </c>
      <c r="B109" s="74">
        <v>0.46666666666666662</v>
      </c>
      <c r="C109" s="73">
        <v>106</v>
      </c>
      <c r="D109" s="75" t="s">
        <v>72</v>
      </c>
      <c r="E109" s="75" t="s">
        <v>316</v>
      </c>
      <c r="F109" s="75" t="s">
        <v>233</v>
      </c>
      <c r="G109" s="75" t="s">
        <v>321</v>
      </c>
      <c r="H109" s="76" t="s">
        <v>86</v>
      </c>
      <c r="I109" s="76" t="s">
        <v>79</v>
      </c>
      <c r="J109" s="76" t="s">
        <v>280</v>
      </c>
      <c r="K109" s="77">
        <v>90</v>
      </c>
      <c r="L109" s="77">
        <v>44</v>
      </c>
      <c r="M109" s="77">
        <f t="shared" si="4"/>
        <v>134</v>
      </c>
      <c r="N109" s="78">
        <f t="shared" si="5"/>
        <v>0.55833333333333335</v>
      </c>
    </row>
    <row r="110" spans="1:14" hidden="1" x14ac:dyDescent="0.2">
      <c r="A110" s="73" t="s">
        <v>21</v>
      </c>
      <c r="B110" s="74">
        <v>0.47083333333333338</v>
      </c>
      <c r="C110" s="73">
        <v>107</v>
      </c>
      <c r="D110" s="75" t="s">
        <v>72</v>
      </c>
      <c r="E110" s="75" t="s">
        <v>317</v>
      </c>
      <c r="F110" s="75" t="s">
        <v>238</v>
      </c>
      <c r="G110" s="75" t="s">
        <v>239</v>
      </c>
      <c r="H110" s="76" t="s">
        <v>86</v>
      </c>
      <c r="I110" s="76" t="s">
        <v>79</v>
      </c>
      <c r="J110" s="76" t="s">
        <v>280</v>
      </c>
      <c r="M110" s="77" t="s">
        <v>335</v>
      </c>
      <c r="N110" s="78" t="s">
        <v>335</v>
      </c>
    </row>
    <row r="111" spans="1:14" hidden="1" x14ac:dyDescent="0.2">
      <c r="A111" s="73" t="s">
        <v>21</v>
      </c>
      <c r="B111" s="74">
        <v>0.47569444444444442</v>
      </c>
      <c r="C111" s="73">
        <v>108</v>
      </c>
      <c r="D111" s="75" t="s">
        <v>5</v>
      </c>
      <c r="E111" s="75" t="s">
        <v>226</v>
      </c>
      <c r="F111" s="75" t="s">
        <v>249</v>
      </c>
      <c r="G111" s="75" t="s">
        <v>250</v>
      </c>
      <c r="H111" s="76" t="s">
        <v>86</v>
      </c>
      <c r="I111" s="76" t="s">
        <v>79</v>
      </c>
      <c r="J111" s="76" t="s">
        <v>280</v>
      </c>
      <c r="K111" s="77">
        <v>96</v>
      </c>
      <c r="L111" s="77">
        <v>46</v>
      </c>
      <c r="M111" s="77">
        <f t="shared" si="4"/>
        <v>142</v>
      </c>
      <c r="N111" s="78">
        <f t="shared" si="5"/>
        <v>0.59166666666666667</v>
      </c>
    </row>
    <row r="112" spans="1:14" hidden="1" x14ac:dyDescent="0.2">
      <c r="A112" s="73" t="s">
        <v>21</v>
      </c>
      <c r="B112" s="74">
        <v>0.47986111111111113</v>
      </c>
      <c r="C112" s="73">
        <v>109</v>
      </c>
      <c r="D112" s="75" t="s">
        <v>5</v>
      </c>
      <c r="E112" s="75" t="s">
        <v>242</v>
      </c>
      <c r="F112" s="75" t="s">
        <v>245</v>
      </c>
      <c r="G112" s="75" t="s">
        <v>246</v>
      </c>
      <c r="H112" s="76" t="s">
        <v>86</v>
      </c>
      <c r="I112" s="76" t="s">
        <v>79</v>
      </c>
      <c r="J112" s="76" t="s">
        <v>280</v>
      </c>
      <c r="K112" s="77">
        <v>96</v>
      </c>
      <c r="L112" s="77">
        <v>46</v>
      </c>
      <c r="M112" s="77">
        <f t="shared" si="4"/>
        <v>142</v>
      </c>
      <c r="N112" s="78">
        <f t="shared" si="5"/>
        <v>0.59166666666666667</v>
      </c>
    </row>
    <row r="113" spans="1:14" hidden="1" x14ac:dyDescent="0.2">
      <c r="A113" s="73" t="s">
        <v>21</v>
      </c>
      <c r="B113" s="74">
        <v>0.48472222222222222</v>
      </c>
      <c r="C113" s="73">
        <v>110</v>
      </c>
      <c r="D113" s="75" t="s">
        <v>8</v>
      </c>
      <c r="E113" s="75" t="s">
        <v>277</v>
      </c>
      <c r="F113" s="75" t="s">
        <v>340</v>
      </c>
      <c r="G113" s="75" t="s">
        <v>341</v>
      </c>
      <c r="H113" s="76" t="s">
        <v>86</v>
      </c>
      <c r="I113" s="76" t="s">
        <v>79</v>
      </c>
      <c r="J113" s="76" t="s">
        <v>280</v>
      </c>
      <c r="K113" s="77">
        <v>96</v>
      </c>
      <c r="L113" s="77">
        <v>46</v>
      </c>
      <c r="M113" s="77">
        <f t="shared" si="4"/>
        <v>142</v>
      </c>
      <c r="N113" s="78">
        <f t="shared" si="5"/>
        <v>0.59166666666666667</v>
      </c>
    </row>
    <row r="114" spans="1:14" hidden="1" x14ac:dyDescent="0.2">
      <c r="A114" s="73" t="s">
        <v>21</v>
      </c>
      <c r="B114" s="74">
        <v>0.48888888888888887</v>
      </c>
      <c r="C114" s="73">
        <v>111</v>
      </c>
      <c r="D114" s="75" t="s">
        <v>85</v>
      </c>
      <c r="E114" s="75" t="s">
        <v>169</v>
      </c>
      <c r="F114" s="79" t="s">
        <v>89</v>
      </c>
      <c r="G114" s="75" t="s">
        <v>88</v>
      </c>
      <c r="H114" s="76" t="s">
        <v>86</v>
      </c>
      <c r="I114" s="76" t="s">
        <v>79</v>
      </c>
      <c r="J114" s="76" t="s">
        <v>280</v>
      </c>
      <c r="K114" s="77">
        <v>85</v>
      </c>
      <c r="L114" s="77">
        <v>40</v>
      </c>
      <c r="M114" s="77">
        <f t="shared" si="4"/>
        <v>125</v>
      </c>
      <c r="N114" s="78">
        <f t="shared" si="5"/>
        <v>0.52083333333333337</v>
      </c>
    </row>
    <row r="115" spans="1:14" hidden="1" x14ac:dyDescent="0.2">
      <c r="A115" s="73" t="s">
        <v>21</v>
      </c>
      <c r="B115" s="74">
        <v>0.49374999999999997</v>
      </c>
      <c r="C115" s="73">
        <v>112</v>
      </c>
      <c r="D115" s="75" t="s">
        <v>85</v>
      </c>
      <c r="E115" s="75" t="s">
        <v>170</v>
      </c>
      <c r="F115" s="79" t="s">
        <v>96</v>
      </c>
      <c r="G115" s="75" t="s">
        <v>97</v>
      </c>
      <c r="H115" s="76" t="s">
        <v>86</v>
      </c>
      <c r="I115" s="76" t="s">
        <v>79</v>
      </c>
      <c r="J115" s="76" t="s">
        <v>280</v>
      </c>
      <c r="K115" s="77">
        <v>80</v>
      </c>
      <c r="L115" s="77">
        <v>38</v>
      </c>
      <c r="M115" s="77">
        <f t="shared" si="4"/>
        <v>118</v>
      </c>
      <c r="N115" s="78">
        <f t="shared" si="5"/>
        <v>0.49166666666666664</v>
      </c>
    </row>
    <row r="116" spans="1:14" hidden="1" x14ac:dyDescent="0.2">
      <c r="A116" s="73" t="s">
        <v>21</v>
      </c>
      <c r="B116" s="74">
        <v>0.49791666666666662</v>
      </c>
      <c r="C116" s="73">
        <v>113</v>
      </c>
      <c r="D116" s="75" t="s">
        <v>2</v>
      </c>
      <c r="E116" s="75" t="s">
        <v>121</v>
      </c>
      <c r="F116" s="75" t="s">
        <v>54</v>
      </c>
      <c r="G116" s="75" t="s">
        <v>55</v>
      </c>
      <c r="H116" s="76" t="s">
        <v>86</v>
      </c>
      <c r="I116" s="76" t="s">
        <v>79</v>
      </c>
      <c r="J116" s="76" t="s">
        <v>280</v>
      </c>
      <c r="K116" s="77">
        <v>104</v>
      </c>
      <c r="L116" s="77">
        <v>48</v>
      </c>
      <c r="M116" s="77">
        <f t="shared" si="4"/>
        <v>152</v>
      </c>
      <c r="N116" s="78">
        <f t="shared" si="5"/>
        <v>0.6333333333333333</v>
      </c>
    </row>
    <row r="117" spans="1:14" hidden="1" x14ac:dyDescent="0.2">
      <c r="A117" s="73" t="s">
        <v>21</v>
      </c>
      <c r="B117" s="74">
        <v>0.50208333333333333</v>
      </c>
      <c r="C117" s="73">
        <v>114</v>
      </c>
      <c r="D117" s="75" t="s">
        <v>2</v>
      </c>
      <c r="E117" s="75" t="s">
        <v>124</v>
      </c>
      <c r="F117" s="75" t="s">
        <v>126</v>
      </c>
      <c r="G117" s="75" t="s">
        <v>127</v>
      </c>
      <c r="H117" s="76" t="s">
        <v>86</v>
      </c>
      <c r="I117" s="76" t="s">
        <v>79</v>
      </c>
      <c r="J117" s="76" t="s">
        <v>280</v>
      </c>
      <c r="K117" s="77">
        <v>76</v>
      </c>
      <c r="L117" s="77">
        <v>34</v>
      </c>
      <c r="M117" s="77">
        <f t="shared" si="4"/>
        <v>110</v>
      </c>
      <c r="N117" s="78">
        <f t="shared" si="5"/>
        <v>0.45833333333333331</v>
      </c>
    </row>
    <row r="118" spans="1:14" hidden="1" x14ac:dyDescent="0.2">
      <c r="A118" s="73" t="s">
        <v>21</v>
      </c>
      <c r="B118" s="74">
        <v>0.50694444444444442</v>
      </c>
      <c r="C118" s="73">
        <v>115</v>
      </c>
      <c r="D118" s="75" t="s">
        <v>2</v>
      </c>
      <c r="E118" s="75" t="s">
        <v>128</v>
      </c>
      <c r="F118" s="75" t="s">
        <v>338</v>
      </c>
      <c r="G118" s="81" t="s">
        <v>339</v>
      </c>
      <c r="H118" s="76" t="s">
        <v>86</v>
      </c>
      <c r="I118" s="76" t="s">
        <v>79</v>
      </c>
      <c r="J118" s="76" t="s">
        <v>280</v>
      </c>
      <c r="K118" s="77">
        <v>92</v>
      </c>
      <c r="L118" s="77">
        <v>46</v>
      </c>
      <c r="M118" s="77">
        <f t="shared" si="4"/>
        <v>138</v>
      </c>
      <c r="N118" s="78">
        <f t="shared" si="5"/>
        <v>0.57499999999999996</v>
      </c>
    </row>
    <row r="119" spans="1:14" hidden="1" x14ac:dyDescent="0.2">
      <c r="A119" s="73" t="s">
        <v>21</v>
      </c>
      <c r="B119" s="74">
        <v>0.51111111111111118</v>
      </c>
      <c r="C119" s="73">
        <v>116</v>
      </c>
      <c r="D119" s="75" t="s">
        <v>7</v>
      </c>
      <c r="E119" s="75" t="s">
        <v>212</v>
      </c>
      <c r="F119" s="75" t="s">
        <v>219</v>
      </c>
      <c r="G119" s="75" t="s">
        <v>220</v>
      </c>
      <c r="H119" s="76" t="s">
        <v>86</v>
      </c>
      <c r="I119" s="76" t="s">
        <v>79</v>
      </c>
      <c r="J119" s="76" t="s">
        <v>280</v>
      </c>
      <c r="K119" s="77">
        <v>94</v>
      </c>
      <c r="L119" s="77">
        <v>46</v>
      </c>
      <c r="M119" s="77">
        <f t="shared" si="4"/>
        <v>140</v>
      </c>
      <c r="N119" s="78">
        <f t="shared" si="5"/>
        <v>0.58333333333333337</v>
      </c>
    </row>
    <row r="120" spans="1:14" hidden="1" x14ac:dyDescent="0.2">
      <c r="A120" s="73" t="s">
        <v>21</v>
      </c>
      <c r="B120" s="74">
        <v>0.51597222222222217</v>
      </c>
      <c r="C120" s="73">
        <v>117</v>
      </c>
      <c r="D120" s="75" t="s">
        <v>7</v>
      </c>
      <c r="E120" s="75" t="s">
        <v>204</v>
      </c>
      <c r="F120" s="75" t="s">
        <v>207</v>
      </c>
      <c r="G120" s="75" t="s">
        <v>322</v>
      </c>
      <c r="H120" s="76" t="s">
        <v>86</v>
      </c>
      <c r="I120" s="76" t="s">
        <v>79</v>
      </c>
      <c r="J120" s="76" t="s">
        <v>280</v>
      </c>
      <c r="K120" s="77">
        <v>72</v>
      </c>
      <c r="L120" s="77">
        <v>36</v>
      </c>
      <c r="M120" s="77">
        <f t="shared" si="4"/>
        <v>108</v>
      </c>
      <c r="N120" s="78">
        <f t="shared" si="5"/>
        <v>0.45</v>
      </c>
    </row>
    <row r="121" spans="1:14" hidden="1" x14ac:dyDescent="0.2">
      <c r="A121" s="73" t="s">
        <v>21</v>
      </c>
      <c r="B121" s="74">
        <v>0.52083333333333337</v>
      </c>
      <c r="C121" s="73" t="s">
        <v>77</v>
      </c>
      <c r="D121" s="76" t="s">
        <v>77</v>
      </c>
      <c r="E121" s="76" t="s">
        <v>77</v>
      </c>
      <c r="F121" s="76" t="s">
        <v>77</v>
      </c>
      <c r="G121" s="76" t="s">
        <v>77</v>
      </c>
      <c r="H121" s="76" t="s">
        <v>77</v>
      </c>
      <c r="I121" s="76" t="s">
        <v>77</v>
      </c>
      <c r="J121" s="76" t="s">
        <v>77</v>
      </c>
    </row>
    <row r="122" spans="1:14" hidden="1" x14ac:dyDescent="0.2">
      <c r="A122" s="73" t="s">
        <v>21</v>
      </c>
      <c r="B122" s="74">
        <v>0.52500000000000002</v>
      </c>
      <c r="C122" s="73" t="s">
        <v>77</v>
      </c>
      <c r="D122" s="76" t="s">
        <v>77</v>
      </c>
      <c r="E122" s="76" t="s">
        <v>77</v>
      </c>
      <c r="F122" s="76" t="s">
        <v>77</v>
      </c>
      <c r="G122" s="76" t="s">
        <v>77</v>
      </c>
      <c r="H122" s="76" t="s">
        <v>77</v>
      </c>
      <c r="I122" s="76" t="s">
        <v>77</v>
      </c>
      <c r="J122" s="76" t="s">
        <v>77</v>
      </c>
    </row>
    <row r="123" spans="1:14" hidden="1" x14ac:dyDescent="0.2">
      <c r="A123" s="73" t="s">
        <v>21</v>
      </c>
      <c r="B123" s="74">
        <v>0.52916666666666667</v>
      </c>
      <c r="C123" s="73" t="s">
        <v>77</v>
      </c>
      <c r="D123" s="76" t="s">
        <v>77</v>
      </c>
      <c r="E123" s="76" t="s">
        <v>77</v>
      </c>
      <c r="F123" s="76" t="s">
        <v>77</v>
      </c>
      <c r="G123" s="76" t="s">
        <v>77</v>
      </c>
      <c r="H123" s="76" t="s">
        <v>77</v>
      </c>
      <c r="I123" s="76" t="s">
        <v>77</v>
      </c>
      <c r="J123" s="76" t="s">
        <v>77</v>
      </c>
    </row>
    <row r="124" spans="1:14" hidden="1" x14ac:dyDescent="0.2">
      <c r="A124" s="73" t="s">
        <v>21</v>
      </c>
      <c r="B124" s="74">
        <v>0.53333333333333333</v>
      </c>
      <c r="C124" s="73" t="s">
        <v>77</v>
      </c>
      <c r="D124" s="76" t="s">
        <v>77</v>
      </c>
      <c r="E124" s="76" t="s">
        <v>77</v>
      </c>
      <c r="F124" s="76" t="s">
        <v>77</v>
      </c>
      <c r="G124" s="76" t="s">
        <v>77</v>
      </c>
      <c r="H124" s="76" t="s">
        <v>77</v>
      </c>
      <c r="I124" s="76" t="s">
        <v>77</v>
      </c>
      <c r="J124" s="76" t="s">
        <v>77</v>
      </c>
    </row>
    <row r="125" spans="1:14" hidden="1" x14ac:dyDescent="0.2">
      <c r="A125" s="73" t="s">
        <v>21</v>
      </c>
      <c r="B125" s="74">
        <v>0.53749999999999998</v>
      </c>
      <c r="C125" s="73" t="s">
        <v>77</v>
      </c>
      <c r="D125" s="76" t="s">
        <v>77</v>
      </c>
      <c r="E125" s="76" t="s">
        <v>77</v>
      </c>
      <c r="F125" s="76" t="s">
        <v>77</v>
      </c>
      <c r="G125" s="76" t="s">
        <v>77</v>
      </c>
      <c r="H125" s="76" t="s">
        <v>77</v>
      </c>
      <c r="I125" s="76" t="s">
        <v>77</v>
      </c>
      <c r="J125" s="76" t="s">
        <v>77</v>
      </c>
    </row>
    <row r="126" spans="1:14" x14ac:dyDescent="0.2">
      <c r="A126" s="73" t="s">
        <v>21</v>
      </c>
      <c r="B126" s="74">
        <v>0.54166666666666663</v>
      </c>
      <c r="C126" s="73">
        <v>118</v>
      </c>
      <c r="D126" s="75" t="s">
        <v>2</v>
      </c>
      <c r="E126" s="75" t="s">
        <v>121</v>
      </c>
      <c r="F126" s="75" t="s">
        <v>122</v>
      </c>
      <c r="G126" s="75" t="s">
        <v>123</v>
      </c>
      <c r="H126" s="76" t="s">
        <v>84</v>
      </c>
      <c r="I126" s="76" t="s">
        <v>79</v>
      </c>
      <c r="J126" s="76" t="s">
        <v>82</v>
      </c>
      <c r="K126" s="77">
        <v>111</v>
      </c>
      <c r="L126" s="77">
        <v>59</v>
      </c>
      <c r="M126" s="77">
        <f t="shared" ref="M126" si="6">K126+L126</f>
        <v>170</v>
      </c>
      <c r="N126" s="78">
        <f t="shared" ref="N126" si="7">M126/R$1</f>
        <v>0.65384615384615385</v>
      </c>
    </row>
    <row r="127" spans="1:14" x14ac:dyDescent="0.2">
      <c r="A127" s="73" t="s">
        <v>21</v>
      </c>
      <c r="B127" s="74">
        <v>0.54583333333333328</v>
      </c>
      <c r="C127" s="73">
        <v>119</v>
      </c>
      <c r="D127" s="75" t="s">
        <v>2</v>
      </c>
      <c r="E127" s="75" t="s">
        <v>124</v>
      </c>
      <c r="F127" s="75" t="s">
        <v>125</v>
      </c>
      <c r="G127" s="81" t="s">
        <v>299</v>
      </c>
      <c r="H127" s="76" t="s">
        <v>84</v>
      </c>
      <c r="I127" s="76" t="s">
        <v>79</v>
      </c>
      <c r="J127" s="76" t="s">
        <v>82</v>
      </c>
      <c r="K127" s="77">
        <v>104.5</v>
      </c>
      <c r="L127" s="77">
        <v>54.5</v>
      </c>
      <c r="M127" s="77">
        <f t="shared" ref="M127:M151" si="8">K127+L127</f>
        <v>159</v>
      </c>
      <c r="N127" s="78">
        <f t="shared" ref="N127:N151" si="9">M127/R$1</f>
        <v>0.61153846153846159</v>
      </c>
    </row>
    <row r="128" spans="1:14" x14ac:dyDescent="0.2">
      <c r="A128" s="73" t="s">
        <v>21</v>
      </c>
      <c r="B128" s="74">
        <v>0.55069444444444449</v>
      </c>
      <c r="C128" s="73">
        <v>120</v>
      </c>
      <c r="D128" s="75" t="s">
        <v>2</v>
      </c>
      <c r="E128" s="75" t="s">
        <v>128</v>
      </c>
      <c r="F128" s="75" t="s">
        <v>135</v>
      </c>
      <c r="G128" s="75" t="s">
        <v>298</v>
      </c>
      <c r="H128" s="76" t="s">
        <v>84</v>
      </c>
      <c r="I128" s="76" t="s">
        <v>79</v>
      </c>
      <c r="J128" s="76" t="s">
        <v>82</v>
      </c>
      <c r="M128" s="77">
        <f t="shared" si="8"/>
        <v>0</v>
      </c>
      <c r="N128" s="78" t="s">
        <v>356</v>
      </c>
    </row>
    <row r="129" spans="1:14" x14ac:dyDescent="0.2">
      <c r="A129" s="73" t="s">
        <v>21</v>
      </c>
      <c r="B129" s="74">
        <v>0.55486111111111114</v>
      </c>
      <c r="C129" s="73">
        <v>121</v>
      </c>
      <c r="D129" s="75" t="s">
        <v>3</v>
      </c>
      <c r="E129" s="75" t="s">
        <v>166</v>
      </c>
      <c r="F129" s="79" t="s">
        <v>108</v>
      </c>
      <c r="G129" s="75" t="s">
        <v>109</v>
      </c>
      <c r="H129" s="76" t="s">
        <v>84</v>
      </c>
      <c r="I129" s="76" t="s">
        <v>79</v>
      </c>
      <c r="J129" s="76" t="s">
        <v>82</v>
      </c>
      <c r="K129" s="77">
        <f>117-2</f>
        <v>115</v>
      </c>
      <c r="L129" s="77">
        <v>61</v>
      </c>
      <c r="M129" s="77">
        <f t="shared" si="8"/>
        <v>176</v>
      </c>
      <c r="N129" s="78">
        <f t="shared" si="9"/>
        <v>0.67692307692307696</v>
      </c>
    </row>
    <row r="130" spans="1:14" x14ac:dyDescent="0.2">
      <c r="A130" s="73" t="s">
        <v>21</v>
      </c>
      <c r="B130" s="74">
        <v>0.55972222222222223</v>
      </c>
      <c r="C130" s="73">
        <v>122</v>
      </c>
      <c r="D130" s="75" t="s">
        <v>3</v>
      </c>
      <c r="E130" s="75" t="s">
        <v>168</v>
      </c>
      <c r="F130" s="75" t="s">
        <v>27</v>
      </c>
      <c r="G130" s="75" t="s">
        <v>112</v>
      </c>
      <c r="H130" s="76" t="s">
        <v>84</v>
      </c>
      <c r="I130" s="76" t="s">
        <v>79</v>
      </c>
      <c r="J130" s="76" t="s">
        <v>82</v>
      </c>
      <c r="K130" s="77">
        <f>107.5-2</f>
        <v>105.5</v>
      </c>
      <c r="L130" s="77">
        <v>57</v>
      </c>
      <c r="M130" s="77">
        <f t="shared" si="8"/>
        <v>162.5</v>
      </c>
      <c r="N130" s="78">
        <f t="shared" si="9"/>
        <v>0.625</v>
      </c>
    </row>
    <row r="131" spans="1:14" x14ac:dyDescent="0.2">
      <c r="A131" s="73" t="s">
        <v>21</v>
      </c>
      <c r="B131" s="74">
        <v>0.56458333333333333</v>
      </c>
      <c r="C131" s="73">
        <v>123</v>
      </c>
      <c r="D131" s="75" t="s">
        <v>3</v>
      </c>
      <c r="E131" s="75" t="s">
        <v>167</v>
      </c>
      <c r="F131" s="79" t="s">
        <v>342</v>
      </c>
      <c r="G131" s="75" t="s">
        <v>343</v>
      </c>
      <c r="H131" s="76" t="s">
        <v>84</v>
      </c>
      <c r="I131" s="76" t="s">
        <v>79</v>
      </c>
      <c r="J131" s="76" t="s">
        <v>82</v>
      </c>
      <c r="K131" s="77">
        <v>107</v>
      </c>
      <c r="L131" s="77">
        <v>58.5</v>
      </c>
      <c r="M131" s="77">
        <f t="shared" si="8"/>
        <v>165.5</v>
      </c>
      <c r="N131" s="78">
        <f t="shared" si="9"/>
        <v>0.6365384615384615</v>
      </c>
    </row>
    <row r="132" spans="1:14" x14ac:dyDescent="0.2">
      <c r="A132" s="73" t="s">
        <v>21</v>
      </c>
      <c r="B132" s="74">
        <v>0.56874999999999998</v>
      </c>
      <c r="C132" s="73">
        <v>124</v>
      </c>
      <c r="D132" s="75" t="s">
        <v>5</v>
      </c>
      <c r="E132" s="75" t="s">
        <v>226</v>
      </c>
      <c r="F132" s="75" t="s">
        <v>251</v>
      </c>
      <c r="G132" s="75" t="s">
        <v>252</v>
      </c>
      <c r="H132" s="76" t="s">
        <v>84</v>
      </c>
      <c r="I132" s="76" t="s">
        <v>79</v>
      </c>
      <c r="J132" s="76" t="s">
        <v>82</v>
      </c>
      <c r="K132" s="77">
        <v>107.5</v>
      </c>
      <c r="L132" s="77">
        <v>56</v>
      </c>
      <c r="M132" s="77">
        <f t="shared" si="8"/>
        <v>163.5</v>
      </c>
      <c r="N132" s="78">
        <f t="shared" si="9"/>
        <v>0.62884615384615383</v>
      </c>
    </row>
    <row r="133" spans="1:14" x14ac:dyDescent="0.2">
      <c r="A133" s="73" t="s">
        <v>21</v>
      </c>
      <c r="B133" s="74">
        <v>0.57361111111111118</v>
      </c>
      <c r="C133" s="73">
        <v>125</v>
      </c>
      <c r="D133" s="75" t="s">
        <v>5</v>
      </c>
      <c r="E133" s="75" t="s">
        <v>242</v>
      </c>
      <c r="F133" s="75" t="s">
        <v>68</v>
      </c>
      <c r="G133" s="75" t="s">
        <v>247</v>
      </c>
      <c r="H133" s="76" t="s">
        <v>84</v>
      </c>
      <c r="I133" s="76" t="s">
        <v>79</v>
      </c>
      <c r="J133" s="76" t="s">
        <v>82</v>
      </c>
      <c r="K133" s="77">
        <v>113</v>
      </c>
      <c r="L133" s="77">
        <v>60.5</v>
      </c>
      <c r="M133" s="77">
        <f t="shared" si="8"/>
        <v>173.5</v>
      </c>
      <c r="N133" s="78">
        <f t="shared" si="9"/>
        <v>0.66730769230769227</v>
      </c>
    </row>
    <row r="134" spans="1:14" x14ac:dyDescent="0.2">
      <c r="A134" s="73" t="s">
        <v>21</v>
      </c>
      <c r="B134" s="74">
        <v>0.57777777777777783</v>
      </c>
      <c r="C134" s="73">
        <v>126</v>
      </c>
      <c r="D134" s="75" t="s">
        <v>0</v>
      </c>
      <c r="E134" s="75" t="s">
        <v>213</v>
      </c>
      <c r="F134" s="75" t="s">
        <v>150</v>
      </c>
      <c r="G134" s="75" t="s">
        <v>151</v>
      </c>
      <c r="H134" s="76" t="s">
        <v>84</v>
      </c>
      <c r="I134" s="76" t="s">
        <v>79</v>
      </c>
      <c r="J134" s="76" t="s">
        <v>82</v>
      </c>
      <c r="M134" s="77" t="s">
        <v>335</v>
      </c>
      <c r="N134" s="78" t="s">
        <v>335</v>
      </c>
    </row>
    <row r="135" spans="1:14" x14ac:dyDescent="0.2">
      <c r="A135" s="73" t="s">
        <v>21</v>
      </c>
      <c r="B135" s="74">
        <v>0.58263888888888882</v>
      </c>
      <c r="C135" s="73">
        <v>127</v>
      </c>
      <c r="D135" s="75" t="s">
        <v>0</v>
      </c>
      <c r="E135" s="75" t="s">
        <v>214</v>
      </c>
      <c r="F135" s="75" t="s">
        <v>144</v>
      </c>
      <c r="G135" s="75" t="s">
        <v>145</v>
      </c>
      <c r="H135" s="76" t="s">
        <v>84</v>
      </c>
      <c r="I135" s="76" t="s">
        <v>79</v>
      </c>
      <c r="J135" s="76" t="s">
        <v>82</v>
      </c>
      <c r="K135" s="77">
        <v>118.5</v>
      </c>
      <c r="L135" s="77">
        <v>63.5</v>
      </c>
      <c r="M135" s="77">
        <f t="shared" si="8"/>
        <v>182</v>
      </c>
      <c r="N135" s="78">
        <f t="shared" si="9"/>
        <v>0.7</v>
      </c>
    </row>
    <row r="136" spans="1:14" x14ac:dyDescent="0.2">
      <c r="A136" s="73" t="s">
        <v>21</v>
      </c>
      <c r="B136" s="74">
        <v>0.58680555555555558</v>
      </c>
      <c r="C136" s="73">
        <v>128</v>
      </c>
      <c r="D136" s="75" t="s">
        <v>1</v>
      </c>
      <c r="E136" s="75" t="s">
        <v>152</v>
      </c>
      <c r="F136" s="75" t="s">
        <v>41</v>
      </c>
      <c r="G136" s="75" t="s">
        <v>42</v>
      </c>
      <c r="H136" s="76" t="s">
        <v>84</v>
      </c>
      <c r="I136" s="76" t="s">
        <v>79</v>
      </c>
      <c r="J136" s="76" t="s">
        <v>82</v>
      </c>
      <c r="K136" s="77">
        <v>102.5</v>
      </c>
      <c r="L136" s="77">
        <v>56</v>
      </c>
      <c r="M136" s="77">
        <f t="shared" si="8"/>
        <v>158.5</v>
      </c>
      <c r="N136" s="78">
        <f t="shared" si="9"/>
        <v>0.60961538461538467</v>
      </c>
    </row>
    <row r="137" spans="1:14" x14ac:dyDescent="0.2">
      <c r="A137" s="73" t="s">
        <v>21</v>
      </c>
      <c r="B137" s="74">
        <v>0.59166666666666667</v>
      </c>
      <c r="C137" s="73">
        <v>129</v>
      </c>
      <c r="D137" s="75" t="s">
        <v>1</v>
      </c>
      <c r="E137" s="75" t="s">
        <v>153</v>
      </c>
      <c r="F137" s="75" t="s">
        <v>163</v>
      </c>
      <c r="G137" s="75" t="s">
        <v>164</v>
      </c>
      <c r="H137" s="76" t="s">
        <v>84</v>
      </c>
      <c r="I137" s="76" t="s">
        <v>79</v>
      </c>
      <c r="J137" s="76" t="s">
        <v>82</v>
      </c>
      <c r="K137" s="77">
        <v>116</v>
      </c>
      <c r="L137" s="77">
        <v>61</v>
      </c>
      <c r="M137" s="77">
        <f t="shared" si="8"/>
        <v>177</v>
      </c>
      <c r="N137" s="78">
        <f t="shared" si="9"/>
        <v>0.68076923076923079</v>
      </c>
    </row>
    <row r="138" spans="1:14" x14ac:dyDescent="0.2">
      <c r="A138" s="73" t="s">
        <v>21</v>
      </c>
      <c r="B138" s="74">
        <v>0.59583333333333333</v>
      </c>
      <c r="C138" s="73" t="s">
        <v>77</v>
      </c>
      <c r="D138" s="76" t="s">
        <v>77</v>
      </c>
      <c r="E138" s="76" t="s">
        <v>77</v>
      </c>
      <c r="F138" s="76" t="s">
        <v>77</v>
      </c>
      <c r="G138" s="76" t="s">
        <v>77</v>
      </c>
      <c r="H138" s="76" t="s">
        <v>77</v>
      </c>
      <c r="I138" s="76" t="s">
        <v>77</v>
      </c>
      <c r="J138" s="76" t="s">
        <v>77</v>
      </c>
    </row>
    <row r="139" spans="1:14" x14ac:dyDescent="0.2">
      <c r="A139" s="73" t="s">
        <v>21</v>
      </c>
      <c r="B139" s="74">
        <v>0.6</v>
      </c>
      <c r="C139" s="73" t="s">
        <v>77</v>
      </c>
      <c r="D139" s="76" t="s">
        <v>77</v>
      </c>
      <c r="E139" s="76" t="s">
        <v>77</v>
      </c>
      <c r="F139" s="76" t="s">
        <v>77</v>
      </c>
      <c r="G139" s="76" t="s">
        <v>77</v>
      </c>
      <c r="H139" s="76" t="s">
        <v>77</v>
      </c>
      <c r="I139" s="76" t="s">
        <v>77</v>
      </c>
      <c r="J139" s="76" t="s">
        <v>77</v>
      </c>
    </row>
    <row r="140" spans="1:14" x14ac:dyDescent="0.2">
      <c r="A140" s="73" t="s">
        <v>21</v>
      </c>
      <c r="B140" s="74">
        <v>0.60416666666666663</v>
      </c>
      <c r="C140" s="73">
        <v>130</v>
      </c>
      <c r="D140" s="75" t="s">
        <v>85</v>
      </c>
      <c r="E140" s="75" t="s">
        <v>169</v>
      </c>
      <c r="F140" s="79" t="s">
        <v>92</v>
      </c>
      <c r="G140" s="75" t="s">
        <v>93</v>
      </c>
      <c r="H140" s="76" t="s">
        <v>84</v>
      </c>
      <c r="I140" s="76" t="s">
        <v>79</v>
      </c>
      <c r="J140" s="76" t="s">
        <v>82</v>
      </c>
      <c r="K140" s="77">
        <v>107.5</v>
      </c>
      <c r="L140" s="77">
        <v>58</v>
      </c>
      <c r="M140" s="77">
        <f t="shared" si="8"/>
        <v>165.5</v>
      </c>
      <c r="N140" s="78">
        <f t="shared" si="9"/>
        <v>0.6365384615384615</v>
      </c>
    </row>
    <row r="141" spans="1:14" x14ac:dyDescent="0.2">
      <c r="A141" s="73" t="s">
        <v>21</v>
      </c>
      <c r="B141" s="74">
        <v>0.60833333333333328</v>
      </c>
      <c r="C141" s="73">
        <v>131</v>
      </c>
      <c r="D141" s="75" t="s">
        <v>85</v>
      </c>
      <c r="E141" s="75" t="s">
        <v>170</v>
      </c>
      <c r="F141" s="79" t="s">
        <v>100</v>
      </c>
      <c r="G141" s="75" t="s">
        <v>101</v>
      </c>
      <c r="H141" s="76" t="s">
        <v>84</v>
      </c>
      <c r="I141" s="76" t="s">
        <v>79</v>
      </c>
      <c r="J141" s="76" t="s">
        <v>82</v>
      </c>
      <c r="K141" s="77">
        <f>101-2</f>
        <v>99</v>
      </c>
      <c r="L141" s="77">
        <v>55</v>
      </c>
      <c r="M141" s="77">
        <f t="shared" si="8"/>
        <v>154</v>
      </c>
      <c r="N141" s="78">
        <f t="shared" si="9"/>
        <v>0.59230769230769231</v>
      </c>
    </row>
    <row r="142" spans="1:14" x14ac:dyDescent="0.2">
      <c r="A142" s="73" t="s">
        <v>21</v>
      </c>
      <c r="B142" s="74">
        <v>0.61319444444444449</v>
      </c>
      <c r="C142" s="73">
        <v>132</v>
      </c>
      <c r="D142" s="75" t="s">
        <v>6</v>
      </c>
      <c r="E142" s="75" t="s">
        <v>255</v>
      </c>
      <c r="F142" s="75" t="s">
        <v>275</v>
      </c>
      <c r="G142" s="75" t="s">
        <v>276</v>
      </c>
      <c r="H142" s="76" t="s">
        <v>84</v>
      </c>
      <c r="I142" s="76" t="s">
        <v>79</v>
      </c>
      <c r="J142" s="76" t="s">
        <v>82</v>
      </c>
      <c r="K142" s="77">
        <v>114.5</v>
      </c>
      <c r="L142" s="77">
        <v>60</v>
      </c>
      <c r="M142" s="77">
        <f t="shared" si="8"/>
        <v>174.5</v>
      </c>
      <c r="N142" s="78">
        <f t="shared" si="9"/>
        <v>0.6711538461538461</v>
      </c>
    </row>
    <row r="143" spans="1:14" x14ac:dyDescent="0.2">
      <c r="A143" s="73" t="s">
        <v>21</v>
      </c>
      <c r="B143" s="74">
        <v>0.61736111111111114</v>
      </c>
      <c r="C143" s="73">
        <v>133</v>
      </c>
      <c r="D143" s="75" t="s">
        <v>6</v>
      </c>
      <c r="E143" s="75" t="s">
        <v>253</v>
      </c>
      <c r="F143" s="75" t="s">
        <v>268</v>
      </c>
      <c r="G143" s="75" t="s">
        <v>269</v>
      </c>
      <c r="H143" s="76" t="s">
        <v>84</v>
      </c>
      <c r="I143" s="76" t="s">
        <v>79</v>
      </c>
      <c r="J143" s="76" t="s">
        <v>82</v>
      </c>
      <c r="K143" s="77">
        <v>122.5</v>
      </c>
      <c r="L143" s="77">
        <v>66</v>
      </c>
      <c r="M143" s="77">
        <f t="shared" si="8"/>
        <v>188.5</v>
      </c>
      <c r="N143" s="78">
        <f t="shared" si="9"/>
        <v>0.72499999999999998</v>
      </c>
    </row>
    <row r="144" spans="1:14" x14ac:dyDescent="0.2">
      <c r="A144" s="73" t="s">
        <v>21</v>
      </c>
      <c r="B144" s="74">
        <v>0.62152777777777779</v>
      </c>
      <c r="C144" s="73">
        <v>134</v>
      </c>
      <c r="D144" s="75" t="s">
        <v>6</v>
      </c>
      <c r="E144" s="75" t="s">
        <v>49</v>
      </c>
      <c r="F144" s="75" t="s">
        <v>261</v>
      </c>
      <c r="G144" s="75" t="s">
        <v>262</v>
      </c>
      <c r="H144" s="76" t="s">
        <v>84</v>
      </c>
      <c r="I144" s="76" t="s">
        <v>79</v>
      </c>
      <c r="J144" s="76" t="s">
        <v>82</v>
      </c>
      <c r="K144" s="77">
        <v>106</v>
      </c>
      <c r="L144" s="77">
        <v>55.5</v>
      </c>
      <c r="M144" s="77">
        <f t="shared" si="8"/>
        <v>161.5</v>
      </c>
      <c r="N144" s="78">
        <f t="shared" si="9"/>
        <v>0.62115384615384617</v>
      </c>
    </row>
    <row r="145" spans="1:14" x14ac:dyDescent="0.2">
      <c r="A145" s="73" t="s">
        <v>21</v>
      </c>
      <c r="B145" s="74">
        <v>0.62569444444444444</v>
      </c>
      <c r="C145" s="73">
        <v>135</v>
      </c>
      <c r="D145" s="75" t="s">
        <v>7</v>
      </c>
      <c r="E145" s="75" t="s">
        <v>204</v>
      </c>
      <c r="F145" s="75" t="s">
        <v>326</v>
      </c>
      <c r="G145" s="75" t="s">
        <v>327</v>
      </c>
      <c r="H145" s="76" t="s">
        <v>84</v>
      </c>
      <c r="I145" s="76" t="s">
        <v>79</v>
      </c>
      <c r="J145" s="76" t="s">
        <v>82</v>
      </c>
      <c r="K145" s="77">
        <v>110</v>
      </c>
      <c r="L145" s="77">
        <v>59</v>
      </c>
      <c r="M145" s="77">
        <f t="shared" si="8"/>
        <v>169</v>
      </c>
      <c r="N145" s="78">
        <f t="shared" si="9"/>
        <v>0.65</v>
      </c>
    </row>
    <row r="146" spans="1:14" x14ac:dyDescent="0.2">
      <c r="A146" s="73" t="s">
        <v>21</v>
      </c>
      <c r="B146" s="74">
        <v>0.63055555555555554</v>
      </c>
      <c r="C146" s="73">
        <v>136</v>
      </c>
      <c r="D146" s="75" t="s">
        <v>7</v>
      </c>
      <c r="E146" s="75" t="s">
        <v>212</v>
      </c>
      <c r="F146" s="75" t="s">
        <v>222</v>
      </c>
      <c r="G146" s="75" t="s">
        <v>323</v>
      </c>
      <c r="H146" s="76" t="s">
        <v>84</v>
      </c>
      <c r="I146" s="76" t="s">
        <v>79</v>
      </c>
      <c r="J146" s="76" t="s">
        <v>82</v>
      </c>
      <c r="K146" s="77">
        <v>124.5</v>
      </c>
      <c r="L146" s="77">
        <v>66.05</v>
      </c>
      <c r="M146" s="77">
        <f t="shared" si="8"/>
        <v>190.55</v>
      </c>
      <c r="N146" s="78">
        <f t="shared" si="9"/>
        <v>0.73288461538461547</v>
      </c>
    </row>
    <row r="147" spans="1:14" x14ac:dyDescent="0.2">
      <c r="A147" s="73" t="s">
        <v>21</v>
      </c>
      <c r="B147" s="74">
        <v>0.63472222222222219</v>
      </c>
      <c r="C147" s="73">
        <v>137</v>
      </c>
      <c r="D147" s="75" t="s">
        <v>72</v>
      </c>
      <c r="E147" s="75" t="s">
        <v>316</v>
      </c>
      <c r="F147" s="75" t="s">
        <v>234</v>
      </c>
      <c r="G147" s="75" t="s">
        <v>235</v>
      </c>
      <c r="H147" s="76" t="s">
        <v>84</v>
      </c>
      <c r="I147" s="76" t="s">
        <v>79</v>
      </c>
      <c r="J147" s="76" t="s">
        <v>82</v>
      </c>
      <c r="K147" s="77">
        <v>119.5</v>
      </c>
      <c r="L147" s="77">
        <v>65</v>
      </c>
      <c r="M147" s="77">
        <f t="shared" si="8"/>
        <v>184.5</v>
      </c>
      <c r="N147" s="78">
        <f t="shared" si="9"/>
        <v>0.70961538461538465</v>
      </c>
    </row>
    <row r="148" spans="1:14" x14ac:dyDescent="0.2">
      <c r="A148" s="73" t="s">
        <v>21</v>
      </c>
      <c r="B148" s="74">
        <v>0.63958333333333328</v>
      </c>
      <c r="C148" s="73">
        <v>138</v>
      </c>
      <c r="D148" s="75" t="s">
        <v>72</v>
      </c>
      <c r="E148" s="75" t="s">
        <v>317</v>
      </c>
      <c r="F148" s="75" t="s">
        <v>240</v>
      </c>
      <c r="G148" s="75" t="s">
        <v>241</v>
      </c>
      <c r="H148" s="76" t="s">
        <v>84</v>
      </c>
      <c r="I148" s="76" t="s">
        <v>79</v>
      </c>
      <c r="J148" s="76" t="s">
        <v>82</v>
      </c>
      <c r="K148" s="77">
        <v>108.5</v>
      </c>
      <c r="L148" s="77">
        <v>57.5</v>
      </c>
      <c r="M148" s="77">
        <f t="shared" si="8"/>
        <v>166</v>
      </c>
      <c r="N148" s="78">
        <f t="shared" si="9"/>
        <v>0.63846153846153841</v>
      </c>
    </row>
    <row r="149" spans="1:14" x14ac:dyDescent="0.2">
      <c r="A149" s="73" t="s">
        <v>21</v>
      </c>
      <c r="B149" s="74">
        <v>0.64444444444444449</v>
      </c>
      <c r="C149" s="73">
        <v>139</v>
      </c>
      <c r="D149" s="75" t="s">
        <v>165</v>
      </c>
      <c r="E149" s="75" t="s">
        <v>187</v>
      </c>
      <c r="F149" s="75" t="s">
        <v>194</v>
      </c>
      <c r="G149" s="75" t="s">
        <v>195</v>
      </c>
      <c r="H149" s="76" t="s">
        <v>84</v>
      </c>
      <c r="I149" s="76" t="s">
        <v>79</v>
      </c>
      <c r="J149" s="76" t="s">
        <v>82</v>
      </c>
      <c r="K149" s="77">
        <v>119</v>
      </c>
      <c r="L149" s="77">
        <v>64.5</v>
      </c>
      <c r="M149" s="77">
        <f t="shared" si="8"/>
        <v>183.5</v>
      </c>
      <c r="N149" s="78">
        <f t="shared" si="9"/>
        <v>0.70576923076923082</v>
      </c>
    </row>
    <row r="150" spans="1:14" x14ac:dyDescent="0.2">
      <c r="A150" s="73" t="s">
        <v>21</v>
      </c>
      <c r="B150" s="74">
        <v>0.64930555555555558</v>
      </c>
      <c r="C150" s="73">
        <v>140</v>
      </c>
      <c r="D150" s="75" t="s">
        <v>165</v>
      </c>
      <c r="E150" s="75" t="s">
        <v>186</v>
      </c>
      <c r="F150" s="75" t="s">
        <v>184</v>
      </c>
      <c r="G150" s="75" t="s">
        <v>185</v>
      </c>
      <c r="H150" s="76" t="s">
        <v>84</v>
      </c>
      <c r="I150" s="76" t="s">
        <v>79</v>
      </c>
      <c r="J150" s="76" t="s">
        <v>82</v>
      </c>
      <c r="K150" s="77">
        <v>115</v>
      </c>
      <c r="L150" s="77">
        <v>60.5</v>
      </c>
      <c r="M150" s="77">
        <f t="shared" si="8"/>
        <v>175.5</v>
      </c>
      <c r="N150" s="78">
        <f t="shared" si="9"/>
        <v>0.67500000000000004</v>
      </c>
    </row>
    <row r="151" spans="1:14" x14ac:dyDescent="0.2">
      <c r="A151" s="73" t="s">
        <v>21</v>
      </c>
      <c r="B151" s="74">
        <v>0.65416666666666667</v>
      </c>
      <c r="C151" s="73">
        <v>141</v>
      </c>
      <c r="D151" s="75" t="s">
        <v>8</v>
      </c>
      <c r="E151" s="75" t="s">
        <v>277</v>
      </c>
      <c r="F151" s="75" t="s">
        <v>296</v>
      </c>
      <c r="G151" s="75" t="s">
        <v>297</v>
      </c>
      <c r="H151" s="76" t="s">
        <v>84</v>
      </c>
      <c r="I151" s="76" t="s">
        <v>79</v>
      </c>
      <c r="J151" s="76" t="s">
        <v>82</v>
      </c>
      <c r="K151" s="77">
        <v>109.5</v>
      </c>
      <c r="L151" s="77">
        <v>58</v>
      </c>
      <c r="M151" s="77">
        <f t="shared" si="8"/>
        <v>167.5</v>
      </c>
      <c r="N151" s="78">
        <f t="shared" si="9"/>
        <v>0.64423076923076927</v>
      </c>
    </row>
    <row r="152" spans="1:14" x14ac:dyDescent="0.2">
      <c r="B152" s="74"/>
    </row>
  </sheetData>
  <pageMargins left="0.70866141732283472" right="0.70866141732283472" top="0.74803149606299213" bottom="0.74803149606299213" header="0.31496062992125984" footer="0.31496062992125984"/>
  <pageSetup paperSize="9" scale="70" fitToHeight="2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opLeftCell="A105" zoomScaleNormal="100" workbookViewId="0">
      <selection activeCell="D80" sqref="D80:G152"/>
    </sheetView>
  </sheetViews>
  <sheetFormatPr defaultRowHeight="12.75" x14ac:dyDescent="0.2"/>
  <cols>
    <col min="1" max="1" width="8.625" style="4" customWidth="1"/>
    <col min="2" max="2" width="10" style="4" customWidth="1"/>
    <col min="3" max="3" width="9.375" style="4" customWidth="1"/>
    <col min="4" max="4" width="20.875" style="9" customWidth="1"/>
    <col min="5" max="5" width="14.125" style="9" customWidth="1"/>
    <col min="6" max="6" width="23.25" style="9" customWidth="1"/>
    <col min="7" max="7" width="31.375" style="9" customWidth="1"/>
    <col min="8" max="8" width="7.625" style="9" customWidth="1"/>
    <col min="9" max="9" width="12.125" style="9" customWidth="1"/>
    <col min="10" max="10" width="16.125" style="9" customWidth="1"/>
  </cols>
  <sheetData>
    <row r="1" spans="1:11" s="2" customFormat="1" x14ac:dyDescent="0.2">
      <c r="A1" s="1" t="s">
        <v>17</v>
      </c>
      <c r="B1" s="1" t="s">
        <v>10</v>
      </c>
      <c r="C1" s="1" t="s">
        <v>9</v>
      </c>
      <c r="D1" s="6" t="s">
        <v>11</v>
      </c>
      <c r="E1" s="6" t="s">
        <v>13</v>
      </c>
      <c r="F1" s="6" t="s">
        <v>14</v>
      </c>
      <c r="G1" s="6" t="s">
        <v>15</v>
      </c>
      <c r="H1" s="6" t="s">
        <v>16</v>
      </c>
      <c r="I1" s="6" t="s">
        <v>12</v>
      </c>
      <c r="J1" s="6" t="s">
        <v>83</v>
      </c>
      <c r="K1" s="5"/>
    </row>
    <row r="2" spans="1:11" x14ac:dyDescent="0.2">
      <c r="A2" s="4" t="s">
        <v>20</v>
      </c>
      <c r="B2" s="3">
        <v>0.34375</v>
      </c>
      <c r="C2" s="4">
        <v>1</v>
      </c>
      <c r="D2" s="7" t="s">
        <v>165</v>
      </c>
      <c r="E2" s="7" t="s">
        <v>187</v>
      </c>
      <c r="F2" s="7" t="s">
        <v>188</v>
      </c>
      <c r="G2" s="7" t="s">
        <v>189</v>
      </c>
      <c r="H2" s="9" t="s">
        <v>86</v>
      </c>
      <c r="I2" s="9" t="s">
        <v>324</v>
      </c>
      <c r="J2" s="9" t="s">
        <v>81</v>
      </c>
    </row>
    <row r="3" spans="1:11" x14ac:dyDescent="0.2">
      <c r="A3" s="4" t="s">
        <v>20</v>
      </c>
      <c r="B3" s="3">
        <v>0.34791666666666665</v>
      </c>
      <c r="C3" s="4">
        <v>2</v>
      </c>
      <c r="D3" s="7" t="s">
        <v>165</v>
      </c>
      <c r="E3" s="7" t="s">
        <v>186</v>
      </c>
      <c r="F3" s="7" t="s">
        <v>178</v>
      </c>
      <c r="G3" s="7" t="s">
        <v>179</v>
      </c>
      <c r="H3" s="9" t="s">
        <v>86</v>
      </c>
      <c r="I3" s="9" t="s">
        <v>324</v>
      </c>
      <c r="J3" s="9" t="s">
        <v>81</v>
      </c>
    </row>
    <row r="4" spans="1:11" x14ac:dyDescent="0.2">
      <c r="A4" s="4" t="s">
        <v>20</v>
      </c>
      <c r="B4" s="3">
        <v>0.3527777777777778</v>
      </c>
      <c r="C4" s="4">
        <v>3</v>
      </c>
      <c r="D4" s="7" t="s">
        <v>6</v>
      </c>
      <c r="E4" s="7" t="s">
        <v>255</v>
      </c>
      <c r="F4" s="7" t="s">
        <v>270</v>
      </c>
      <c r="G4" s="7" t="s">
        <v>271</v>
      </c>
      <c r="H4" s="9" t="s">
        <v>86</v>
      </c>
      <c r="I4" s="9" t="s">
        <v>324</v>
      </c>
      <c r="J4" s="9" t="s">
        <v>81</v>
      </c>
    </row>
    <row r="5" spans="1:11" x14ac:dyDescent="0.2">
      <c r="A5" s="4" t="s">
        <v>20</v>
      </c>
      <c r="B5" s="3">
        <v>0.35694444444444445</v>
      </c>
      <c r="C5" s="4">
        <v>4</v>
      </c>
      <c r="D5" s="7" t="s">
        <v>6</v>
      </c>
      <c r="E5" s="7" t="s">
        <v>253</v>
      </c>
      <c r="F5" s="7" t="s">
        <v>34</v>
      </c>
      <c r="G5" s="7" t="s">
        <v>263</v>
      </c>
      <c r="H5" s="9" t="s">
        <v>86</v>
      </c>
      <c r="I5" s="9" t="s">
        <v>324</v>
      </c>
      <c r="J5" s="9" t="s">
        <v>81</v>
      </c>
    </row>
    <row r="6" spans="1:11" x14ac:dyDescent="0.2">
      <c r="A6" s="4" t="s">
        <v>20</v>
      </c>
      <c r="B6" s="3">
        <v>0.36180555555555555</v>
      </c>
      <c r="C6" s="4">
        <v>5</v>
      </c>
      <c r="D6" s="7" t="s">
        <v>6</v>
      </c>
      <c r="E6" s="7" t="s">
        <v>49</v>
      </c>
      <c r="F6" s="7" t="s">
        <v>256</v>
      </c>
      <c r="G6" s="7" t="s">
        <v>257</v>
      </c>
      <c r="H6" s="9" t="s">
        <v>86</v>
      </c>
      <c r="I6" s="9" t="s">
        <v>324</v>
      </c>
      <c r="J6" s="9" t="s">
        <v>81</v>
      </c>
    </row>
    <row r="7" spans="1:11" x14ac:dyDescent="0.2">
      <c r="A7" s="4" t="s">
        <v>20</v>
      </c>
      <c r="B7" s="3">
        <v>0.3659722222222222</v>
      </c>
      <c r="C7" s="4">
        <v>6</v>
      </c>
      <c r="D7" s="7" t="s">
        <v>3</v>
      </c>
      <c r="E7" s="7" t="s">
        <v>166</v>
      </c>
      <c r="F7" s="8" t="s">
        <v>30</v>
      </c>
      <c r="G7" s="7" t="s">
        <v>104</v>
      </c>
      <c r="H7" s="9" t="s">
        <v>86</v>
      </c>
      <c r="I7" s="9" t="s">
        <v>324</v>
      </c>
      <c r="J7" s="9" t="s">
        <v>81</v>
      </c>
    </row>
    <row r="8" spans="1:11" x14ac:dyDescent="0.2">
      <c r="A8" s="4" t="s">
        <v>20</v>
      </c>
      <c r="B8" s="3">
        <v>0.37083333333333335</v>
      </c>
      <c r="C8" s="4">
        <v>7</v>
      </c>
      <c r="D8" s="7" t="s">
        <v>3</v>
      </c>
      <c r="E8" s="7" t="s">
        <v>168</v>
      </c>
      <c r="F8" s="7" t="s">
        <v>110</v>
      </c>
      <c r="G8" s="7" t="s">
        <v>111</v>
      </c>
      <c r="H8" s="9" t="s">
        <v>86</v>
      </c>
      <c r="I8" s="9" t="s">
        <v>324</v>
      </c>
      <c r="J8" s="9" t="s">
        <v>81</v>
      </c>
    </row>
    <row r="9" spans="1:11" x14ac:dyDescent="0.2">
      <c r="A9" s="4" t="s">
        <v>20</v>
      </c>
      <c r="B9" s="3">
        <v>0.375</v>
      </c>
      <c r="C9" s="4">
        <v>8</v>
      </c>
      <c r="D9" s="7" t="s">
        <v>3</v>
      </c>
      <c r="E9" s="7" t="s">
        <v>167</v>
      </c>
      <c r="F9" s="8" t="s">
        <v>113</v>
      </c>
      <c r="G9" s="7" t="s">
        <v>114</v>
      </c>
      <c r="H9" s="9" t="s">
        <v>86</v>
      </c>
      <c r="I9" s="9" t="s">
        <v>324</v>
      </c>
      <c r="J9" s="9" t="s">
        <v>81</v>
      </c>
    </row>
    <row r="10" spans="1:11" x14ac:dyDescent="0.2">
      <c r="A10" s="4" t="s">
        <v>20</v>
      </c>
      <c r="B10" s="3">
        <v>0.37986111111111115</v>
      </c>
      <c r="C10" s="4">
        <v>9</v>
      </c>
      <c r="D10" s="7" t="s">
        <v>7</v>
      </c>
      <c r="E10" s="7" t="s">
        <v>204</v>
      </c>
      <c r="F10" s="7" t="s">
        <v>205</v>
      </c>
      <c r="G10" s="7" t="s">
        <v>206</v>
      </c>
      <c r="H10" s="9" t="s">
        <v>86</v>
      </c>
      <c r="I10" s="9" t="s">
        <v>324</v>
      </c>
      <c r="J10" s="9" t="s">
        <v>81</v>
      </c>
    </row>
    <row r="11" spans="1:11" x14ac:dyDescent="0.2">
      <c r="A11" s="4" t="s">
        <v>20</v>
      </c>
      <c r="B11" s="3">
        <v>0.3840277777777778</v>
      </c>
      <c r="C11" s="4">
        <v>10</v>
      </c>
      <c r="D11" s="7" t="s">
        <v>7</v>
      </c>
      <c r="E11" s="7" t="s">
        <v>212</v>
      </c>
      <c r="F11" s="7" t="s">
        <v>217</v>
      </c>
      <c r="G11" s="7" t="s">
        <v>218</v>
      </c>
      <c r="H11" s="9" t="s">
        <v>86</v>
      </c>
      <c r="I11" s="9" t="s">
        <v>324</v>
      </c>
      <c r="J11" s="9" t="s">
        <v>81</v>
      </c>
    </row>
    <row r="12" spans="1:11" x14ac:dyDescent="0.2">
      <c r="A12" s="4" t="s">
        <v>20</v>
      </c>
      <c r="B12" s="3">
        <v>0.3888888888888889</v>
      </c>
      <c r="C12" s="4">
        <v>11</v>
      </c>
      <c r="D12" s="7" t="s">
        <v>0</v>
      </c>
      <c r="E12" s="7" t="s">
        <v>213</v>
      </c>
      <c r="F12" s="7" t="s">
        <v>144</v>
      </c>
      <c r="G12" s="7" t="s">
        <v>145</v>
      </c>
      <c r="H12" s="9" t="s">
        <v>86</v>
      </c>
      <c r="I12" s="9" t="s">
        <v>324</v>
      </c>
      <c r="J12" s="9" t="s">
        <v>81</v>
      </c>
    </row>
    <row r="13" spans="1:11" x14ac:dyDescent="0.2">
      <c r="A13" s="4" t="s">
        <v>20</v>
      </c>
      <c r="B13" s="3">
        <v>0.39374999999999999</v>
      </c>
      <c r="C13" s="4">
        <v>12</v>
      </c>
      <c r="D13" s="7" t="s">
        <v>0</v>
      </c>
      <c r="E13" s="7" t="s">
        <v>214</v>
      </c>
      <c r="F13" s="7" t="s">
        <v>136</v>
      </c>
      <c r="G13" s="7" t="s">
        <v>137</v>
      </c>
      <c r="H13" s="9" t="s">
        <v>86</v>
      </c>
      <c r="I13" s="9" t="s">
        <v>324</v>
      </c>
      <c r="J13" s="9" t="s">
        <v>81</v>
      </c>
    </row>
    <row r="14" spans="1:11" x14ac:dyDescent="0.2">
      <c r="A14" s="4" t="s">
        <v>20</v>
      </c>
      <c r="B14" s="3">
        <v>0.3979166666666667</v>
      </c>
      <c r="C14" s="4" t="s">
        <v>77</v>
      </c>
      <c r="D14" s="9" t="s">
        <v>77</v>
      </c>
      <c r="E14" s="9" t="s">
        <v>77</v>
      </c>
      <c r="F14" s="9" t="s">
        <v>77</v>
      </c>
      <c r="G14" s="9" t="s">
        <v>77</v>
      </c>
      <c r="H14" s="9" t="s">
        <v>77</v>
      </c>
      <c r="I14" s="9" t="s">
        <v>77</v>
      </c>
      <c r="J14" s="9" t="s">
        <v>77</v>
      </c>
    </row>
    <row r="15" spans="1:11" x14ac:dyDescent="0.2">
      <c r="A15" s="4" t="s">
        <v>20</v>
      </c>
      <c r="B15" s="3">
        <v>0.40208333333333335</v>
      </c>
      <c r="C15" s="4" t="s">
        <v>77</v>
      </c>
      <c r="D15" s="9" t="s">
        <v>77</v>
      </c>
      <c r="E15" s="9" t="s">
        <v>77</v>
      </c>
      <c r="F15" s="9" t="s">
        <v>77</v>
      </c>
      <c r="G15" s="9" t="s">
        <v>77</v>
      </c>
      <c r="H15" s="9" t="s">
        <v>77</v>
      </c>
      <c r="I15" s="9" t="s">
        <v>77</v>
      </c>
      <c r="J15" s="9" t="s">
        <v>77</v>
      </c>
    </row>
    <row r="16" spans="1:11" x14ac:dyDescent="0.2">
      <c r="A16" s="4" t="s">
        <v>20</v>
      </c>
      <c r="B16" s="3">
        <v>0.39583333333333331</v>
      </c>
      <c r="C16" s="4">
        <v>13</v>
      </c>
      <c r="D16" s="7" t="s">
        <v>1</v>
      </c>
      <c r="E16" s="7" t="s">
        <v>152</v>
      </c>
      <c r="F16" s="38" t="s">
        <v>318</v>
      </c>
      <c r="G16" s="38" t="s">
        <v>319</v>
      </c>
      <c r="H16" s="9" t="s">
        <v>86</v>
      </c>
      <c r="I16" s="9" t="s">
        <v>324</v>
      </c>
      <c r="J16" s="9" t="s">
        <v>81</v>
      </c>
    </row>
    <row r="17" spans="1:10" x14ac:dyDescent="0.2">
      <c r="A17" s="4" t="s">
        <v>20</v>
      </c>
      <c r="B17" s="3">
        <v>0.39999999999999997</v>
      </c>
      <c r="C17" s="4">
        <v>14</v>
      </c>
      <c r="D17" s="7" t="s">
        <v>1</v>
      </c>
      <c r="E17" s="7" t="s">
        <v>153</v>
      </c>
      <c r="F17" s="7" t="s">
        <v>158</v>
      </c>
      <c r="G17" s="7" t="s">
        <v>159</v>
      </c>
      <c r="H17" s="9" t="s">
        <v>86</v>
      </c>
      <c r="I17" s="9" t="s">
        <v>324</v>
      </c>
      <c r="J17" s="9" t="s">
        <v>81</v>
      </c>
    </row>
    <row r="18" spans="1:10" x14ac:dyDescent="0.2">
      <c r="A18" s="4" t="s">
        <v>20</v>
      </c>
      <c r="B18" s="3">
        <v>0.40486111111111112</v>
      </c>
      <c r="C18" s="4">
        <v>15</v>
      </c>
      <c r="D18" s="7" t="s">
        <v>8</v>
      </c>
      <c r="E18" s="7" t="s">
        <v>277</v>
      </c>
      <c r="F18" s="7" t="s">
        <v>35</v>
      </c>
      <c r="G18" s="7" t="s">
        <v>36</v>
      </c>
      <c r="H18" s="9" t="s">
        <v>86</v>
      </c>
      <c r="I18" s="9" t="s">
        <v>324</v>
      </c>
      <c r="J18" s="9" t="s">
        <v>81</v>
      </c>
    </row>
    <row r="19" spans="1:10" x14ac:dyDescent="0.2">
      <c r="A19" s="4" t="s">
        <v>20</v>
      </c>
      <c r="B19" s="3">
        <v>0.40902777777777777</v>
      </c>
      <c r="C19" s="4">
        <v>16</v>
      </c>
      <c r="D19" s="7" t="s">
        <v>85</v>
      </c>
      <c r="E19" s="7" t="s">
        <v>169</v>
      </c>
      <c r="F19" s="8" t="s">
        <v>87</v>
      </c>
      <c r="G19" s="7" t="s">
        <v>71</v>
      </c>
      <c r="H19" s="9" t="s">
        <v>86</v>
      </c>
      <c r="I19" s="9" t="s">
        <v>324</v>
      </c>
      <c r="J19" s="9" t="s">
        <v>81</v>
      </c>
    </row>
    <row r="20" spans="1:10" x14ac:dyDescent="0.2">
      <c r="A20" s="4" t="s">
        <v>20</v>
      </c>
      <c r="B20" s="3">
        <v>0.41388888888888892</v>
      </c>
      <c r="C20" s="4">
        <v>17</v>
      </c>
      <c r="D20" s="7" t="s">
        <v>85</v>
      </c>
      <c r="E20" s="7" t="s">
        <v>170</v>
      </c>
      <c r="F20" s="8" t="s">
        <v>94</v>
      </c>
      <c r="G20" s="7" t="s">
        <v>95</v>
      </c>
      <c r="H20" s="9" t="s">
        <v>86</v>
      </c>
      <c r="I20" s="9" t="s">
        <v>324</v>
      </c>
      <c r="J20" s="9" t="s">
        <v>81</v>
      </c>
    </row>
    <row r="21" spans="1:10" x14ac:dyDescent="0.2">
      <c r="A21" s="4" t="s">
        <v>20</v>
      </c>
      <c r="B21" s="3">
        <v>0.41805555555555557</v>
      </c>
      <c r="C21" s="4">
        <v>18</v>
      </c>
      <c r="D21" s="7" t="s">
        <v>72</v>
      </c>
      <c r="E21" s="7" t="s">
        <v>316</v>
      </c>
      <c r="F21" s="7" t="s">
        <v>229</v>
      </c>
      <c r="G21" s="7" t="s">
        <v>230</v>
      </c>
      <c r="H21" s="9" t="s">
        <v>86</v>
      </c>
      <c r="I21" s="9" t="s">
        <v>324</v>
      </c>
      <c r="J21" s="9" t="s">
        <v>81</v>
      </c>
    </row>
    <row r="22" spans="1:10" x14ac:dyDescent="0.2">
      <c r="A22" s="4" t="s">
        <v>20</v>
      </c>
      <c r="B22" s="3">
        <v>0.42291666666666666</v>
      </c>
      <c r="C22" s="4">
        <v>19</v>
      </c>
      <c r="D22" s="7" t="s">
        <v>72</v>
      </c>
      <c r="E22" s="7" t="s">
        <v>317</v>
      </c>
      <c r="F22" s="7" t="s">
        <v>236</v>
      </c>
      <c r="G22" s="7" t="s">
        <v>237</v>
      </c>
      <c r="H22" s="9" t="s">
        <v>86</v>
      </c>
      <c r="I22" s="9" t="s">
        <v>324</v>
      </c>
      <c r="J22" s="9" t="s">
        <v>81</v>
      </c>
    </row>
    <row r="23" spans="1:10" x14ac:dyDescent="0.2">
      <c r="A23" s="4" t="s">
        <v>20</v>
      </c>
      <c r="B23" s="3">
        <v>0.42708333333333331</v>
      </c>
      <c r="C23" s="4">
        <v>20</v>
      </c>
      <c r="D23" s="7" t="s">
        <v>2</v>
      </c>
      <c r="E23" s="7" t="s">
        <v>121</v>
      </c>
      <c r="F23" s="7" t="s">
        <v>44</v>
      </c>
      <c r="G23" s="7" t="s">
        <v>45</v>
      </c>
      <c r="H23" s="9" t="s">
        <v>86</v>
      </c>
      <c r="I23" s="9" t="s">
        <v>324</v>
      </c>
      <c r="J23" s="9" t="s">
        <v>81</v>
      </c>
    </row>
    <row r="24" spans="1:10" x14ac:dyDescent="0.2">
      <c r="A24" s="4" t="s">
        <v>20</v>
      </c>
      <c r="B24" s="3">
        <v>0.43194444444444446</v>
      </c>
      <c r="C24" s="4">
        <v>21</v>
      </c>
      <c r="D24" s="7" t="s">
        <v>2</v>
      </c>
      <c r="E24" s="7" t="s">
        <v>124</v>
      </c>
      <c r="F24" s="7" t="s">
        <v>56</v>
      </c>
      <c r="G24" s="7" t="s">
        <v>53</v>
      </c>
      <c r="H24" s="9" t="s">
        <v>86</v>
      </c>
      <c r="I24" s="9" t="s">
        <v>324</v>
      </c>
      <c r="J24" s="9" t="s">
        <v>81</v>
      </c>
    </row>
    <row r="25" spans="1:10" x14ac:dyDescent="0.2">
      <c r="A25" s="4" t="s">
        <v>20</v>
      </c>
      <c r="B25" s="3">
        <v>0.43611111111111112</v>
      </c>
      <c r="C25" s="4">
        <v>22</v>
      </c>
      <c r="D25" s="7" t="s">
        <v>2</v>
      </c>
      <c r="E25" s="7" t="s">
        <v>128</v>
      </c>
      <c r="F25" s="7" t="s">
        <v>133</v>
      </c>
      <c r="G25" s="7" t="s">
        <v>134</v>
      </c>
      <c r="H25" s="9" t="s">
        <v>86</v>
      </c>
      <c r="I25" s="9" t="s">
        <v>324</v>
      </c>
      <c r="J25" s="9" t="s">
        <v>81</v>
      </c>
    </row>
    <row r="26" spans="1:10" x14ac:dyDescent="0.2">
      <c r="A26" s="4" t="s">
        <v>20</v>
      </c>
      <c r="B26" s="3">
        <v>0.44097222222222227</v>
      </c>
      <c r="C26" s="4">
        <v>23</v>
      </c>
      <c r="D26" s="7" t="s">
        <v>5</v>
      </c>
      <c r="E26" s="7" t="s">
        <v>226</v>
      </c>
      <c r="F26" s="7" t="s">
        <v>67</v>
      </c>
      <c r="G26" s="7" t="s">
        <v>248</v>
      </c>
      <c r="H26" s="9" t="s">
        <v>86</v>
      </c>
      <c r="I26" s="9" t="s">
        <v>324</v>
      </c>
      <c r="J26" s="9" t="s">
        <v>81</v>
      </c>
    </row>
    <row r="27" spans="1:10" x14ac:dyDescent="0.2">
      <c r="A27" s="4" t="s">
        <v>20</v>
      </c>
      <c r="B27" s="3">
        <v>0.44513888888888892</v>
      </c>
      <c r="C27" s="4">
        <v>24</v>
      </c>
      <c r="D27" s="7" t="s">
        <v>5</v>
      </c>
      <c r="E27" s="7" t="s">
        <v>242</v>
      </c>
      <c r="F27" s="7" t="s">
        <v>65</v>
      </c>
      <c r="G27" s="7" t="s">
        <v>66</v>
      </c>
      <c r="H27" s="9" t="s">
        <v>86</v>
      </c>
      <c r="I27" s="9" t="s">
        <v>324</v>
      </c>
      <c r="J27" s="9" t="s">
        <v>81</v>
      </c>
    </row>
    <row r="28" spans="1:10" x14ac:dyDescent="0.2">
      <c r="A28" s="4" t="s">
        <v>20</v>
      </c>
      <c r="B28" s="3">
        <v>0.44930555555555557</v>
      </c>
      <c r="C28" s="3" t="s">
        <v>77</v>
      </c>
      <c r="D28" s="10" t="s">
        <v>77</v>
      </c>
      <c r="E28" s="10" t="s">
        <v>77</v>
      </c>
      <c r="F28" s="10" t="s">
        <v>77</v>
      </c>
      <c r="G28" s="10" t="s">
        <v>77</v>
      </c>
      <c r="H28" s="9" t="s">
        <v>77</v>
      </c>
      <c r="I28" s="9" t="s">
        <v>77</v>
      </c>
      <c r="J28" s="9" t="s">
        <v>77</v>
      </c>
    </row>
    <row r="29" spans="1:10" x14ac:dyDescent="0.2">
      <c r="A29" s="4" t="s">
        <v>20</v>
      </c>
      <c r="B29" s="3">
        <v>0.45347222222222222</v>
      </c>
      <c r="C29" s="3" t="s">
        <v>77</v>
      </c>
      <c r="D29" s="10" t="s">
        <v>77</v>
      </c>
      <c r="E29" s="10" t="s">
        <v>77</v>
      </c>
      <c r="F29" s="10" t="s">
        <v>77</v>
      </c>
      <c r="G29" s="10" t="s">
        <v>77</v>
      </c>
      <c r="H29" s="9" t="s">
        <v>77</v>
      </c>
      <c r="I29" s="9" t="s">
        <v>77</v>
      </c>
      <c r="J29" s="9" t="s">
        <v>77</v>
      </c>
    </row>
    <row r="30" spans="1:10" x14ac:dyDescent="0.2">
      <c r="A30" s="4" t="s">
        <v>20</v>
      </c>
      <c r="B30" s="3">
        <v>0.45763888888888887</v>
      </c>
      <c r="C30" s="3" t="s">
        <v>77</v>
      </c>
      <c r="D30" s="10" t="s">
        <v>77</v>
      </c>
      <c r="E30" s="10" t="s">
        <v>77</v>
      </c>
      <c r="F30" s="10" t="s">
        <v>77</v>
      </c>
      <c r="G30" s="10" t="s">
        <v>77</v>
      </c>
      <c r="H30" s="9" t="s">
        <v>77</v>
      </c>
      <c r="I30" s="9" t="s">
        <v>77</v>
      </c>
      <c r="J30" s="9" t="s">
        <v>77</v>
      </c>
    </row>
    <row r="31" spans="1:10" x14ac:dyDescent="0.2">
      <c r="A31" s="4" t="s">
        <v>20</v>
      </c>
      <c r="B31" s="3">
        <v>0.46180555555555558</v>
      </c>
      <c r="C31" s="4">
        <v>25</v>
      </c>
      <c r="D31" s="7" t="s">
        <v>5</v>
      </c>
      <c r="E31" s="7" t="s">
        <v>201</v>
      </c>
      <c r="F31" s="7" t="s">
        <v>60</v>
      </c>
      <c r="G31" s="7" t="s">
        <v>61</v>
      </c>
      <c r="H31" s="9" t="s">
        <v>84</v>
      </c>
      <c r="I31" s="9" t="s">
        <v>325</v>
      </c>
      <c r="J31" s="9" t="s">
        <v>80</v>
      </c>
    </row>
    <row r="32" spans="1:10" x14ac:dyDescent="0.2">
      <c r="A32" s="4" t="s">
        <v>20</v>
      </c>
      <c r="B32" s="3">
        <v>0.46666666666666662</v>
      </c>
      <c r="C32" s="4">
        <v>26</v>
      </c>
      <c r="D32" s="7" t="s">
        <v>5</v>
      </c>
      <c r="E32" s="7" t="s">
        <v>201</v>
      </c>
      <c r="F32" s="7" t="s">
        <v>58</v>
      </c>
      <c r="G32" s="7" t="s">
        <v>59</v>
      </c>
      <c r="H32" s="9" t="s">
        <v>84</v>
      </c>
      <c r="I32" s="9" t="s">
        <v>325</v>
      </c>
      <c r="J32" s="9" t="s">
        <v>80</v>
      </c>
    </row>
    <row r="33" spans="1:10" x14ac:dyDescent="0.2">
      <c r="A33" s="4" t="s">
        <v>20</v>
      </c>
      <c r="B33" s="3">
        <v>0.47083333333333338</v>
      </c>
      <c r="C33" s="4">
        <v>27</v>
      </c>
      <c r="D33" s="7" t="s">
        <v>5</v>
      </c>
      <c r="E33" s="7" t="s">
        <v>52</v>
      </c>
      <c r="F33" s="7" t="s">
        <v>62</v>
      </c>
      <c r="G33" s="7" t="s">
        <v>63</v>
      </c>
      <c r="H33" s="9" t="s">
        <v>84</v>
      </c>
      <c r="I33" s="9" t="s">
        <v>325</v>
      </c>
      <c r="J33" s="9" t="s">
        <v>80</v>
      </c>
    </row>
    <row r="34" spans="1:10" x14ac:dyDescent="0.2">
      <c r="A34" s="4" t="s">
        <v>20</v>
      </c>
      <c r="B34" s="3">
        <v>0.47569444444444442</v>
      </c>
      <c r="C34" s="4">
        <v>28</v>
      </c>
      <c r="D34" s="7" t="s">
        <v>5</v>
      </c>
      <c r="E34" s="7" t="s">
        <v>52</v>
      </c>
      <c r="F34" s="7" t="s">
        <v>64</v>
      </c>
      <c r="G34" s="7" t="s">
        <v>200</v>
      </c>
      <c r="H34" s="9" t="s">
        <v>84</v>
      </c>
      <c r="I34" s="9" t="s">
        <v>325</v>
      </c>
      <c r="J34" s="9" t="s">
        <v>80</v>
      </c>
    </row>
    <row r="35" spans="1:10" x14ac:dyDescent="0.2">
      <c r="A35" s="4" t="s">
        <v>20</v>
      </c>
      <c r="B35" s="3">
        <v>0.47986111111111113</v>
      </c>
      <c r="C35" s="4">
        <v>29</v>
      </c>
      <c r="D35" s="7" t="s">
        <v>72</v>
      </c>
      <c r="E35" s="7" t="s">
        <v>254</v>
      </c>
      <c r="F35" s="7" t="s">
        <v>73</v>
      </c>
      <c r="G35" s="7" t="s">
        <v>74</v>
      </c>
      <c r="H35" s="9" t="s">
        <v>84</v>
      </c>
      <c r="I35" s="9" t="s">
        <v>325</v>
      </c>
      <c r="J35" s="9" t="s">
        <v>80</v>
      </c>
    </row>
    <row r="36" spans="1:10" x14ac:dyDescent="0.2">
      <c r="A36" s="4" t="s">
        <v>20</v>
      </c>
      <c r="B36" s="3">
        <v>0.48472222222222222</v>
      </c>
      <c r="C36" s="4">
        <v>30</v>
      </c>
      <c r="D36" s="7" t="s">
        <v>72</v>
      </c>
      <c r="E36" s="7" t="s">
        <v>254</v>
      </c>
      <c r="F36" s="7" t="s">
        <v>227</v>
      </c>
      <c r="G36" s="7" t="s">
        <v>228</v>
      </c>
      <c r="H36" s="9" t="s">
        <v>84</v>
      </c>
      <c r="I36" s="9" t="s">
        <v>325</v>
      </c>
      <c r="J36" s="9" t="s">
        <v>80</v>
      </c>
    </row>
    <row r="37" spans="1:10" x14ac:dyDescent="0.2">
      <c r="A37" s="4" t="s">
        <v>20</v>
      </c>
      <c r="B37" s="3">
        <v>0.48888888888888887</v>
      </c>
      <c r="C37" s="4">
        <v>31</v>
      </c>
      <c r="D37" s="7" t="s">
        <v>3</v>
      </c>
      <c r="E37" s="7" t="s">
        <v>215</v>
      </c>
      <c r="F37" s="8" t="s">
        <v>22</v>
      </c>
      <c r="G37" s="7" t="s">
        <v>23</v>
      </c>
      <c r="H37" s="9" t="s">
        <v>84</v>
      </c>
      <c r="I37" s="9" t="s">
        <v>325</v>
      </c>
      <c r="J37" s="9" t="s">
        <v>80</v>
      </c>
    </row>
    <row r="38" spans="1:10" x14ac:dyDescent="0.2">
      <c r="A38" s="4" t="s">
        <v>20</v>
      </c>
      <c r="B38" s="3">
        <v>0.49374999999999997</v>
      </c>
      <c r="C38" s="4">
        <v>32</v>
      </c>
      <c r="D38" s="7" t="s">
        <v>3</v>
      </c>
      <c r="E38" s="7" t="s">
        <v>215</v>
      </c>
      <c r="F38" s="8" t="s">
        <v>103</v>
      </c>
      <c r="G38" s="7" t="s">
        <v>25</v>
      </c>
      <c r="H38" s="9" t="s">
        <v>84</v>
      </c>
      <c r="I38" s="9" t="s">
        <v>325</v>
      </c>
      <c r="J38" s="9" t="s">
        <v>80</v>
      </c>
    </row>
    <row r="39" spans="1:10" x14ac:dyDescent="0.2">
      <c r="A39" s="4" t="s">
        <v>20</v>
      </c>
      <c r="B39" s="3">
        <v>0.49791666666666662</v>
      </c>
      <c r="C39" s="4">
        <v>33</v>
      </c>
      <c r="D39" s="7" t="s">
        <v>8</v>
      </c>
      <c r="E39" s="7" t="s">
        <v>278</v>
      </c>
      <c r="F39" s="8" t="s">
        <v>287</v>
      </c>
      <c r="G39" s="7" t="s">
        <v>288</v>
      </c>
      <c r="H39" s="9" t="s">
        <v>84</v>
      </c>
      <c r="I39" s="9" t="s">
        <v>325</v>
      </c>
      <c r="J39" s="9" t="s">
        <v>80</v>
      </c>
    </row>
    <row r="40" spans="1:10" x14ac:dyDescent="0.2">
      <c r="A40" s="4" t="s">
        <v>20</v>
      </c>
      <c r="B40" s="3">
        <v>0.50208333333333333</v>
      </c>
      <c r="C40" s="4">
        <v>34</v>
      </c>
      <c r="D40" s="7" t="s">
        <v>8</v>
      </c>
      <c r="E40" s="7" t="s">
        <v>278</v>
      </c>
      <c r="F40" s="8" t="s">
        <v>291</v>
      </c>
      <c r="G40" s="7" t="s">
        <v>292</v>
      </c>
      <c r="H40" s="9" t="s">
        <v>84</v>
      </c>
      <c r="I40" s="9" t="s">
        <v>325</v>
      </c>
      <c r="J40" s="9" t="s">
        <v>80</v>
      </c>
    </row>
    <row r="41" spans="1:10" x14ac:dyDescent="0.2">
      <c r="A41" s="4" t="s">
        <v>20</v>
      </c>
      <c r="B41" s="3">
        <v>0.50694444444444442</v>
      </c>
      <c r="C41" s="4">
        <v>35</v>
      </c>
      <c r="D41" s="7" t="s">
        <v>165</v>
      </c>
      <c r="E41" s="7" t="s">
        <v>216</v>
      </c>
      <c r="F41" s="7" t="s">
        <v>172</v>
      </c>
      <c r="G41" s="7" t="s">
        <v>173</v>
      </c>
      <c r="H41" s="9" t="s">
        <v>84</v>
      </c>
      <c r="I41" s="9" t="s">
        <v>325</v>
      </c>
      <c r="J41" s="9" t="s">
        <v>80</v>
      </c>
    </row>
    <row r="42" spans="1:10" x14ac:dyDescent="0.2">
      <c r="A42" s="4" t="s">
        <v>20</v>
      </c>
      <c r="B42" s="3">
        <v>0.51111111111111118</v>
      </c>
      <c r="C42" s="4">
        <v>36</v>
      </c>
      <c r="D42" s="7" t="s">
        <v>165</v>
      </c>
      <c r="E42" s="7" t="s">
        <v>216</v>
      </c>
      <c r="F42" s="7" t="s">
        <v>176</v>
      </c>
      <c r="G42" s="7" t="s">
        <v>177</v>
      </c>
      <c r="H42" s="9" t="s">
        <v>84</v>
      </c>
      <c r="I42" s="9" t="s">
        <v>325</v>
      </c>
      <c r="J42" s="9" t="s">
        <v>80</v>
      </c>
    </row>
    <row r="43" spans="1:10" x14ac:dyDescent="0.2">
      <c r="A43" s="4" t="s">
        <v>20</v>
      </c>
      <c r="B43" s="3">
        <v>0.51597222222222217</v>
      </c>
      <c r="C43" s="4">
        <v>37</v>
      </c>
      <c r="D43" s="7" t="s">
        <v>1</v>
      </c>
      <c r="E43" s="7" t="s">
        <v>279</v>
      </c>
      <c r="F43" s="7" t="s">
        <v>38</v>
      </c>
      <c r="G43" s="7" t="s">
        <v>39</v>
      </c>
      <c r="H43" s="9" t="s">
        <v>84</v>
      </c>
      <c r="I43" s="9" t="s">
        <v>325</v>
      </c>
      <c r="J43" s="9" t="s">
        <v>80</v>
      </c>
    </row>
    <row r="44" spans="1:10" x14ac:dyDescent="0.2">
      <c r="A44" s="4" t="s">
        <v>20</v>
      </c>
      <c r="B44" s="3">
        <v>0.52083333333333337</v>
      </c>
      <c r="C44" s="4">
        <v>38</v>
      </c>
      <c r="D44" s="7" t="s">
        <v>1</v>
      </c>
      <c r="E44" s="7" t="s">
        <v>279</v>
      </c>
      <c r="F44" s="7" t="s">
        <v>283</v>
      </c>
      <c r="G44" s="7" t="s">
        <v>284</v>
      </c>
      <c r="H44" s="9" t="s">
        <v>84</v>
      </c>
      <c r="I44" s="9" t="s">
        <v>325</v>
      </c>
      <c r="J44" s="9" t="s">
        <v>80</v>
      </c>
    </row>
    <row r="45" spans="1:10" x14ac:dyDescent="0.2">
      <c r="A45" s="4" t="s">
        <v>20</v>
      </c>
      <c r="B45" s="3">
        <v>0.52500000000000002</v>
      </c>
      <c r="C45" s="3" t="s">
        <v>77</v>
      </c>
      <c r="D45" s="10" t="s">
        <v>77</v>
      </c>
      <c r="E45" s="10" t="s">
        <v>77</v>
      </c>
      <c r="F45" s="10" t="s">
        <v>77</v>
      </c>
      <c r="G45" s="10" t="s">
        <v>77</v>
      </c>
      <c r="H45" s="10" t="s">
        <v>77</v>
      </c>
      <c r="I45" s="10" t="s">
        <v>77</v>
      </c>
      <c r="J45" s="10" t="s">
        <v>77</v>
      </c>
    </row>
    <row r="46" spans="1:10" x14ac:dyDescent="0.2">
      <c r="A46" s="4" t="s">
        <v>20</v>
      </c>
      <c r="B46" s="3">
        <v>0.52916666666666667</v>
      </c>
      <c r="C46" s="3" t="s">
        <v>77</v>
      </c>
      <c r="D46" s="10" t="s">
        <v>77</v>
      </c>
      <c r="E46" s="10" t="s">
        <v>77</v>
      </c>
      <c r="F46" s="10" t="s">
        <v>77</v>
      </c>
      <c r="G46" s="10" t="s">
        <v>77</v>
      </c>
      <c r="H46" s="10" t="s">
        <v>77</v>
      </c>
      <c r="I46" s="10" t="s">
        <v>77</v>
      </c>
      <c r="J46" s="10" t="s">
        <v>77</v>
      </c>
    </row>
    <row r="47" spans="1:10" x14ac:dyDescent="0.2">
      <c r="A47" s="4" t="s">
        <v>20</v>
      </c>
      <c r="B47" s="3">
        <v>0.53333333333333333</v>
      </c>
      <c r="C47" s="3" t="s">
        <v>77</v>
      </c>
      <c r="D47" s="10" t="s">
        <v>77</v>
      </c>
      <c r="E47" s="10" t="s">
        <v>77</v>
      </c>
      <c r="F47" s="10" t="s">
        <v>77</v>
      </c>
      <c r="G47" s="10" t="s">
        <v>77</v>
      </c>
      <c r="H47" s="10" t="s">
        <v>77</v>
      </c>
      <c r="I47" s="10" t="s">
        <v>77</v>
      </c>
      <c r="J47" s="10" t="s">
        <v>77</v>
      </c>
    </row>
    <row r="48" spans="1:10" x14ac:dyDescent="0.2">
      <c r="A48" s="4" t="s">
        <v>20</v>
      </c>
      <c r="B48" s="3">
        <v>0.53749999999999998</v>
      </c>
      <c r="C48" s="3" t="s">
        <v>77</v>
      </c>
      <c r="D48" s="10" t="s">
        <v>77</v>
      </c>
      <c r="E48" s="10" t="s">
        <v>77</v>
      </c>
      <c r="F48" s="10" t="s">
        <v>77</v>
      </c>
      <c r="G48" s="10" t="s">
        <v>77</v>
      </c>
      <c r="H48" s="10" t="s">
        <v>77</v>
      </c>
      <c r="I48" s="10" t="s">
        <v>77</v>
      </c>
      <c r="J48" s="10" t="s">
        <v>77</v>
      </c>
    </row>
    <row r="49" spans="1:10" x14ac:dyDescent="0.2">
      <c r="A49" s="4" t="s">
        <v>20</v>
      </c>
      <c r="B49" s="3">
        <v>0.54166666666666663</v>
      </c>
      <c r="C49" s="3" t="s">
        <v>77</v>
      </c>
      <c r="D49" s="10" t="s">
        <v>77</v>
      </c>
      <c r="E49" s="10" t="s">
        <v>77</v>
      </c>
      <c r="F49" s="10" t="s">
        <v>77</v>
      </c>
      <c r="G49" s="10" t="s">
        <v>77</v>
      </c>
      <c r="H49" s="10" t="s">
        <v>77</v>
      </c>
      <c r="I49" s="10" t="s">
        <v>77</v>
      </c>
      <c r="J49" s="10" t="s">
        <v>77</v>
      </c>
    </row>
    <row r="50" spans="1:10" x14ac:dyDescent="0.2">
      <c r="A50" s="4" t="s">
        <v>20</v>
      </c>
      <c r="B50" s="3">
        <v>0.54583333333333328</v>
      </c>
      <c r="C50" s="4">
        <v>40</v>
      </c>
      <c r="D50" s="7" t="s">
        <v>0</v>
      </c>
      <c r="E50" s="7" t="s">
        <v>213</v>
      </c>
      <c r="F50" s="38" t="s">
        <v>146</v>
      </c>
      <c r="G50" s="38" t="s">
        <v>147</v>
      </c>
      <c r="H50" s="9" t="s">
        <v>84</v>
      </c>
      <c r="I50" s="9" t="s">
        <v>324</v>
      </c>
      <c r="J50" s="9" t="s">
        <v>80</v>
      </c>
    </row>
    <row r="51" spans="1:10" x14ac:dyDescent="0.2">
      <c r="A51" s="4" t="s">
        <v>20</v>
      </c>
      <c r="B51" s="3">
        <v>0.55069444444444449</v>
      </c>
      <c r="C51" s="4">
        <v>41</v>
      </c>
      <c r="D51" s="7" t="s">
        <v>0</v>
      </c>
      <c r="E51" s="7" t="s">
        <v>214</v>
      </c>
      <c r="F51" s="38" t="s">
        <v>138</v>
      </c>
      <c r="G51" s="38" t="s">
        <v>139</v>
      </c>
      <c r="H51" s="9" t="s">
        <v>84</v>
      </c>
      <c r="I51" s="9" t="s">
        <v>324</v>
      </c>
      <c r="J51" s="9" t="s">
        <v>80</v>
      </c>
    </row>
    <row r="52" spans="1:10" x14ac:dyDescent="0.2">
      <c r="A52" s="4" t="s">
        <v>20</v>
      </c>
      <c r="B52" s="3">
        <v>0.55486111111111114</v>
      </c>
      <c r="C52" s="4">
        <v>42</v>
      </c>
      <c r="D52" s="7" t="s">
        <v>7</v>
      </c>
      <c r="E52" s="7" t="s">
        <v>204</v>
      </c>
      <c r="F52" s="38" t="s">
        <v>208</v>
      </c>
      <c r="G52" s="38" t="s">
        <v>209</v>
      </c>
      <c r="H52" s="9" t="s">
        <v>84</v>
      </c>
      <c r="I52" s="9" t="s">
        <v>324</v>
      </c>
      <c r="J52" s="9" t="s">
        <v>80</v>
      </c>
    </row>
    <row r="53" spans="1:10" x14ac:dyDescent="0.2">
      <c r="A53" s="4" t="s">
        <v>20</v>
      </c>
      <c r="B53" s="3">
        <v>0.55972222222222223</v>
      </c>
      <c r="C53" s="4">
        <v>43</v>
      </c>
      <c r="D53" s="7" t="s">
        <v>6</v>
      </c>
      <c r="E53" s="7" t="s">
        <v>253</v>
      </c>
      <c r="F53" s="38" t="s">
        <v>264</v>
      </c>
      <c r="G53" s="38" t="s">
        <v>265</v>
      </c>
      <c r="H53" s="9" t="s">
        <v>84</v>
      </c>
      <c r="I53" s="9" t="s">
        <v>324</v>
      </c>
      <c r="J53" s="9" t="s">
        <v>80</v>
      </c>
    </row>
    <row r="54" spans="1:10" x14ac:dyDescent="0.2">
      <c r="A54" s="4" t="s">
        <v>20</v>
      </c>
      <c r="B54" s="3">
        <v>0.56458333333333333</v>
      </c>
      <c r="C54" s="4">
        <v>44</v>
      </c>
      <c r="D54" s="7" t="s">
        <v>6</v>
      </c>
      <c r="E54" s="7" t="s">
        <v>49</v>
      </c>
      <c r="F54" s="38" t="s">
        <v>258</v>
      </c>
      <c r="G54" s="38" t="s">
        <v>259</v>
      </c>
      <c r="H54" s="9" t="s">
        <v>84</v>
      </c>
      <c r="I54" s="9" t="s">
        <v>324</v>
      </c>
      <c r="J54" s="9" t="s">
        <v>80</v>
      </c>
    </row>
    <row r="55" spans="1:10" x14ac:dyDescent="0.2">
      <c r="A55" s="4" t="s">
        <v>20</v>
      </c>
      <c r="B55" s="3">
        <v>0.56874999999999998</v>
      </c>
      <c r="C55" s="4">
        <v>45</v>
      </c>
      <c r="D55" s="7" t="s">
        <v>3</v>
      </c>
      <c r="E55" s="7" t="s">
        <v>166</v>
      </c>
      <c r="F55" s="39" t="s">
        <v>105</v>
      </c>
      <c r="G55" s="38" t="s">
        <v>106</v>
      </c>
      <c r="H55" s="9" t="s">
        <v>84</v>
      </c>
      <c r="I55" s="9" t="s">
        <v>324</v>
      </c>
      <c r="J55" s="9" t="s">
        <v>80</v>
      </c>
    </row>
    <row r="56" spans="1:10" x14ac:dyDescent="0.2">
      <c r="A56" s="4" t="s">
        <v>20</v>
      </c>
      <c r="B56" s="3">
        <v>0.57361111111111118</v>
      </c>
      <c r="C56" s="4">
        <v>46</v>
      </c>
      <c r="D56" s="7" t="s">
        <v>3</v>
      </c>
      <c r="E56" s="7" t="s">
        <v>168</v>
      </c>
      <c r="F56" s="38" t="s">
        <v>28</v>
      </c>
      <c r="G56" s="38" t="s">
        <v>29</v>
      </c>
      <c r="H56" s="9" t="s">
        <v>84</v>
      </c>
      <c r="I56" s="9" t="s">
        <v>324</v>
      </c>
      <c r="J56" s="9" t="s">
        <v>80</v>
      </c>
    </row>
    <row r="57" spans="1:10" x14ac:dyDescent="0.2">
      <c r="A57" s="4" t="s">
        <v>20</v>
      </c>
      <c r="B57" s="3">
        <v>0.57777777777777783</v>
      </c>
      <c r="C57" s="4">
        <v>47</v>
      </c>
      <c r="D57" s="7" t="s">
        <v>3</v>
      </c>
      <c r="E57" s="7" t="s">
        <v>167</v>
      </c>
      <c r="F57" s="39" t="s">
        <v>115</v>
      </c>
      <c r="G57" s="38" t="s">
        <v>116</v>
      </c>
      <c r="H57" s="9" t="s">
        <v>84</v>
      </c>
      <c r="I57" s="9" t="s">
        <v>324</v>
      </c>
      <c r="J57" s="9" t="s">
        <v>80</v>
      </c>
    </row>
    <row r="58" spans="1:10" x14ac:dyDescent="0.2">
      <c r="A58" s="4" t="s">
        <v>20</v>
      </c>
      <c r="B58" s="3">
        <v>0.58263888888888882</v>
      </c>
      <c r="C58" s="4">
        <v>48</v>
      </c>
      <c r="D58" s="7" t="s">
        <v>165</v>
      </c>
      <c r="E58" s="7" t="s">
        <v>187</v>
      </c>
      <c r="F58" s="38" t="s">
        <v>190</v>
      </c>
      <c r="G58" s="38" t="s">
        <v>191</v>
      </c>
      <c r="H58" s="9" t="s">
        <v>84</v>
      </c>
      <c r="I58" s="9" t="s">
        <v>324</v>
      </c>
      <c r="J58" s="9" t="s">
        <v>80</v>
      </c>
    </row>
    <row r="59" spans="1:10" x14ac:dyDescent="0.2">
      <c r="A59" s="4" t="s">
        <v>20</v>
      </c>
      <c r="B59" s="3">
        <v>0.58680555555555558</v>
      </c>
      <c r="C59" s="4">
        <v>49</v>
      </c>
      <c r="D59" s="7" t="s">
        <v>165</v>
      </c>
      <c r="E59" s="7" t="s">
        <v>186</v>
      </c>
      <c r="F59" s="38" t="s">
        <v>180</v>
      </c>
      <c r="G59" s="38" t="s">
        <v>181</v>
      </c>
      <c r="H59" s="9" t="s">
        <v>84</v>
      </c>
      <c r="I59" s="9" t="s">
        <v>324</v>
      </c>
      <c r="J59" s="9" t="s">
        <v>80</v>
      </c>
    </row>
    <row r="60" spans="1:10" x14ac:dyDescent="0.2">
      <c r="A60" s="4" t="s">
        <v>20</v>
      </c>
      <c r="B60" s="3">
        <v>0.59166666666666667</v>
      </c>
      <c r="C60" s="4">
        <v>50</v>
      </c>
      <c r="D60" s="7" t="s">
        <v>1</v>
      </c>
      <c r="E60" s="7" t="s">
        <v>152</v>
      </c>
      <c r="F60" s="38" t="s">
        <v>154</v>
      </c>
      <c r="G60" s="38" t="s">
        <v>155</v>
      </c>
      <c r="H60" s="9" t="s">
        <v>84</v>
      </c>
      <c r="I60" s="9" t="s">
        <v>324</v>
      </c>
      <c r="J60" s="9" t="s">
        <v>80</v>
      </c>
    </row>
    <row r="61" spans="1:10" x14ac:dyDescent="0.2">
      <c r="A61" s="4" t="s">
        <v>20</v>
      </c>
      <c r="B61" s="3">
        <v>0.59583333333333333</v>
      </c>
      <c r="C61" s="4">
        <v>51</v>
      </c>
      <c r="D61" s="7" t="s">
        <v>1</v>
      </c>
      <c r="E61" s="7" t="s">
        <v>153</v>
      </c>
      <c r="F61" s="38" t="s">
        <v>160</v>
      </c>
      <c r="G61" s="38" t="s">
        <v>161</v>
      </c>
      <c r="H61" s="9" t="s">
        <v>84</v>
      </c>
      <c r="I61" s="9" t="s">
        <v>324</v>
      </c>
      <c r="J61" s="9" t="s">
        <v>80</v>
      </c>
    </row>
    <row r="62" spans="1:10" x14ac:dyDescent="0.2">
      <c r="A62" s="4" t="s">
        <v>20</v>
      </c>
      <c r="B62" s="3">
        <v>0.6</v>
      </c>
      <c r="C62" s="3" t="s">
        <v>77</v>
      </c>
      <c r="D62" s="10" t="s">
        <v>77</v>
      </c>
      <c r="E62" s="10" t="s">
        <v>77</v>
      </c>
      <c r="F62" s="10" t="s">
        <v>77</v>
      </c>
      <c r="G62" s="10" t="s">
        <v>77</v>
      </c>
      <c r="H62" s="10" t="s">
        <v>77</v>
      </c>
      <c r="I62" s="10" t="s">
        <v>77</v>
      </c>
      <c r="J62" s="10" t="s">
        <v>77</v>
      </c>
    </row>
    <row r="63" spans="1:10" x14ac:dyDescent="0.2">
      <c r="A63" s="4" t="s">
        <v>20</v>
      </c>
      <c r="B63" s="3">
        <v>0.60416666666666663</v>
      </c>
      <c r="C63" s="3" t="s">
        <v>77</v>
      </c>
      <c r="D63" s="10" t="s">
        <v>77</v>
      </c>
      <c r="E63" s="10" t="s">
        <v>77</v>
      </c>
      <c r="F63" s="10" t="s">
        <v>77</v>
      </c>
      <c r="G63" s="10" t="s">
        <v>77</v>
      </c>
      <c r="H63" s="10" t="s">
        <v>77</v>
      </c>
      <c r="I63" s="10" t="s">
        <v>77</v>
      </c>
      <c r="J63" s="10" t="s">
        <v>77</v>
      </c>
    </row>
    <row r="64" spans="1:10" x14ac:dyDescent="0.2">
      <c r="A64" s="4" t="s">
        <v>20</v>
      </c>
      <c r="B64" s="3">
        <v>0.60833333333333328</v>
      </c>
      <c r="C64" s="4">
        <v>53</v>
      </c>
      <c r="D64" s="7" t="s">
        <v>5</v>
      </c>
      <c r="E64" s="7" t="s">
        <v>226</v>
      </c>
      <c r="F64" s="38" t="s">
        <v>69</v>
      </c>
      <c r="G64" s="38" t="s">
        <v>70</v>
      </c>
      <c r="H64" s="9" t="s">
        <v>84</v>
      </c>
      <c r="I64" s="9" t="s">
        <v>324</v>
      </c>
      <c r="J64" s="9" t="s">
        <v>80</v>
      </c>
    </row>
    <row r="65" spans="1:11" x14ac:dyDescent="0.2">
      <c r="A65" s="4" t="s">
        <v>20</v>
      </c>
      <c r="B65" s="3">
        <v>0.61319444444444449</v>
      </c>
      <c r="C65" s="4">
        <v>54</v>
      </c>
      <c r="D65" s="7" t="s">
        <v>5</v>
      </c>
      <c r="E65" s="7" t="s">
        <v>242</v>
      </c>
      <c r="F65" s="38" t="s">
        <v>243</v>
      </c>
      <c r="G65" s="38" t="s">
        <v>244</v>
      </c>
      <c r="H65" s="9" t="s">
        <v>84</v>
      </c>
      <c r="I65" s="9" t="s">
        <v>324</v>
      </c>
      <c r="J65" s="9" t="s">
        <v>80</v>
      </c>
    </row>
    <row r="66" spans="1:11" x14ac:dyDescent="0.2">
      <c r="A66" s="4" t="s">
        <v>20</v>
      </c>
      <c r="B66" s="3">
        <v>0.61736111111111114</v>
      </c>
      <c r="C66" s="4">
        <v>55</v>
      </c>
      <c r="D66" s="7" t="s">
        <v>85</v>
      </c>
      <c r="E66" s="7" t="s">
        <v>169</v>
      </c>
      <c r="F66" s="39" t="s">
        <v>90</v>
      </c>
      <c r="G66" s="38" t="s">
        <v>91</v>
      </c>
      <c r="H66" s="9" t="s">
        <v>84</v>
      </c>
      <c r="I66" s="9" t="s">
        <v>324</v>
      </c>
      <c r="J66" s="9" t="s">
        <v>80</v>
      </c>
    </row>
    <row r="67" spans="1:11" x14ac:dyDescent="0.2">
      <c r="A67" s="4" t="s">
        <v>20</v>
      </c>
      <c r="B67" s="3">
        <v>0.62152777777777779</v>
      </c>
      <c r="C67" s="4">
        <v>56</v>
      </c>
      <c r="D67" s="7" t="s">
        <v>85</v>
      </c>
      <c r="E67" s="7" t="s">
        <v>170</v>
      </c>
      <c r="F67" s="39" t="s">
        <v>98</v>
      </c>
      <c r="G67" s="38" t="s">
        <v>99</v>
      </c>
      <c r="H67" s="9" t="s">
        <v>84</v>
      </c>
      <c r="I67" s="9" t="s">
        <v>324</v>
      </c>
      <c r="J67" s="9" t="s">
        <v>80</v>
      </c>
    </row>
    <row r="68" spans="1:11" x14ac:dyDescent="0.2">
      <c r="A68" s="4" t="s">
        <v>20</v>
      </c>
      <c r="B68" s="3">
        <v>0.62569444444444444</v>
      </c>
      <c r="C68" s="4">
        <v>57</v>
      </c>
      <c r="D68" s="7" t="s">
        <v>72</v>
      </c>
      <c r="E68" s="7" t="s">
        <v>316</v>
      </c>
      <c r="F68" s="38" t="s">
        <v>231</v>
      </c>
      <c r="G68" s="38" t="s">
        <v>232</v>
      </c>
      <c r="H68" s="9" t="s">
        <v>84</v>
      </c>
      <c r="I68" s="9" t="s">
        <v>324</v>
      </c>
      <c r="J68" s="9" t="s">
        <v>80</v>
      </c>
    </row>
    <row r="69" spans="1:11" x14ac:dyDescent="0.2">
      <c r="A69" s="4" t="s">
        <v>20</v>
      </c>
      <c r="B69" s="3">
        <v>0.63055555555555554</v>
      </c>
      <c r="C69" s="4">
        <v>58</v>
      </c>
      <c r="D69" s="7" t="s">
        <v>72</v>
      </c>
      <c r="E69" s="7" t="s">
        <v>317</v>
      </c>
      <c r="F69" s="38" t="s">
        <v>4</v>
      </c>
      <c r="G69" s="38" t="s">
        <v>76</v>
      </c>
      <c r="H69" s="9" t="s">
        <v>84</v>
      </c>
      <c r="I69" s="9" t="s">
        <v>324</v>
      </c>
      <c r="J69" s="9" t="s">
        <v>80</v>
      </c>
    </row>
    <row r="70" spans="1:11" x14ac:dyDescent="0.2">
      <c r="A70" s="4" t="s">
        <v>20</v>
      </c>
      <c r="B70" s="3">
        <v>0.63472222222222219</v>
      </c>
      <c r="C70" s="4">
        <v>59</v>
      </c>
      <c r="D70" s="7" t="s">
        <v>2</v>
      </c>
      <c r="E70" s="7" t="s">
        <v>121</v>
      </c>
      <c r="F70" s="38" t="s">
        <v>46</v>
      </c>
      <c r="G70" s="38" t="s">
        <v>47</v>
      </c>
      <c r="H70" s="9" t="s">
        <v>84</v>
      </c>
      <c r="I70" s="9" t="s">
        <v>324</v>
      </c>
      <c r="J70" s="9" t="s">
        <v>80</v>
      </c>
    </row>
    <row r="71" spans="1:11" x14ac:dyDescent="0.2">
      <c r="A71" s="4" t="s">
        <v>20</v>
      </c>
      <c r="B71" s="3">
        <v>0.63958333333333328</v>
      </c>
      <c r="C71" s="4">
        <v>60</v>
      </c>
      <c r="D71" s="7" t="s">
        <v>2</v>
      </c>
      <c r="E71" s="7" t="s">
        <v>124</v>
      </c>
      <c r="F71" s="38" t="s">
        <v>50</v>
      </c>
      <c r="G71" s="38" t="s">
        <v>51</v>
      </c>
      <c r="H71" s="9" t="s">
        <v>84</v>
      </c>
      <c r="I71" s="9" t="s">
        <v>324</v>
      </c>
      <c r="J71" s="9" t="s">
        <v>80</v>
      </c>
    </row>
    <row r="72" spans="1:11" x14ac:dyDescent="0.2">
      <c r="A72" s="4" t="s">
        <v>20</v>
      </c>
      <c r="B72" s="3">
        <v>0.64444444444444449</v>
      </c>
      <c r="C72" s="4">
        <v>61</v>
      </c>
      <c r="D72" s="7" t="s">
        <v>2</v>
      </c>
      <c r="E72" s="7" t="s">
        <v>128</v>
      </c>
      <c r="F72" s="38" t="s">
        <v>129</v>
      </c>
      <c r="G72" s="38" t="s">
        <v>130</v>
      </c>
      <c r="H72" s="9" t="s">
        <v>84</v>
      </c>
      <c r="I72" s="9" t="s">
        <v>324</v>
      </c>
      <c r="J72" s="9" t="s">
        <v>80</v>
      </c>
    </row>
    <row r="73" spans="1:11" x14ac:dyDescent="0.2">
      <c r="A73" s="4" t="s">
        <v>20</v>
      </c>
      <c r="B73" s="3">
        <v>0.64930555555555558</v>
      </c>
      <c r="C73" s="4">
        <v>62</v>
      </c>
      <c r="D73" s="7" t="s">
        <v>6</v>
      </c>
      <c r="E73" s="7" t="s">
        <v>255</v>
      </c>
      <c r="F73" s="38" t="s">
        <v>272</v>
      </c>
      <c r="G73" s="38" t="s">
        <v>273</v>
      </c>
      <c r="H73" s="9" t="s">
        <v>84</v>
      </c>
      <c r="I73" s="9" t="s">
        <v>324</v>
      </c>
      <c r="J73" s="9" t="s">
        <v>80</v>
      </c>
    </row>
    <row r="74" spans="1:11" x14ac:dyDescent="0.2">
      <c r="A74" s="4" t="s">
        <v>20</v>
      </c>
      <c r="B74" s="3">
        <v>0.65416666666666667</v>
      </c>
      <c r="C74" s="4">
        <v>63</v>
      </c>
      <c r="D74" s="7" t="s">
        <v>7</v>
      </c>
      <c r="E74" s="7" t="s">
        <v>212</v>
      </c>
      <c r="F74" s="38" t="s">
        <v>208</v>
      </c>
      <c r="G74" s="38" t="s">
        <v>221</v>
      </c>
      <c r="H74" s="9" t="s">
        <v>84</v>
      </c>
      <c r="I74" s="9" t="s">
        <v>324</v>
      </c>
      <c r="J74" s="9" t="s">
        <v>80</v>
      </c>
    </row>
    <row r="75" spans="1:11" x14ac:dyDescent="0.2">
      <c r="A75" s="4" t="s">
        <v>20</v>
      </c>
      <c r="B75" s="3">
        <v>0.65902777777777777</v>
      </c>
      <c r="C75" s="4">
        <v>64</v>
      </c>
      <c r="D75" s="7" t="s">
        <v>8</v>
      </c>
      <c r="E75" s="7" t="s">
        <v>277</v>
      </c>
      <c r="F75" s="38" t="s">
        <v>37</v>
      </c>
      <c r="G75" s="38" t="s">
        <v>293</v>
      </c>
      <c r="H75" s="9" t="s">
        <v>84</v>
      </c>
      <c r="I75" s="9" t="s">
        <v>324</v>
      </c>
      <c r="J75" s="9" t="s">
        <v>80</v>
      </c>
    </row>
    <row r="77" spans="1:11" x14ac:dyDescent="0.2">
      <c r="B77" s="3"/>
    </row>
    <row r="78" spans="1:11" x14ac:dyDescent="0.2">
      <c r="B78" s="3"/>
    </row>
    <row r="79" spans="1:11" s="2" customFormat="1" x14ac:dyDescent="0.2">
      <c r="A79" s="1" t="s">
        <v>17</v>
      </c>
      <c r="B79" s="1" t="s">
        <v>10</v>
      </c>
      <c r="C79" s="1" t="s">
        <v>9</v>
      </c>
      <c r="D79" s="6" t="s">
        <v>11</v>
      </c>
      <c r="E79" s="6" t="s">
        <v>13</v>
      </c>
      <c r="F79" s="6" t="s">
        <v>14</v>
      </c>
      <c r="G79" s="6" t="s">
        <v>15</v>
      </c>
      <c r="H79" s="6" t="s">
        <v>16</v>
      </c>
      <c r="I79" s="6" t="s">
        <v>12</v>
      </c>
      <c r="J79" s="6" t="s">
        <v>83</v>
      </c>
      <c r="K79" s="5"/>
    </row>
    <row r="80" spans="1:11" x14ac:dyDescent="0.2">
      <c r="A80" s="4" t="s">
        <v>21</v>
      </c>
      <c r="B80" s="3">
        <v>0.34375</v>
      </c>
      <c r="C80" s="4">
        <v>80</v>
      </c>
      <c r="D80" s="7" t="s">
        <v>72</v>
      </c>
      <c r="E80" s="7" t="s">
        <v>254</v>
      </c>
      <c r="F80" s="7" t="s">
        <v>223</v>
      </c>
      <c r="G80" s="7" t="s">
        <v>224</v>
      </c>
      <c r="H80" s="9" t="s">
        <v>86</v>
      </c>
      <c r="I80" s="9" t="s">
        <v>325</v>
      </c>
      <c r="J80" s="9" t="s">
        <v>280</v>
      </c>
    </row>
    <row r="81" spans="1:10" x14ac:dyDescent="0.2">
      <c r="A81" s="4" t="s">
        <v>21</v>
      </c>
      <c r="B81" s="3">
        <v>0.34791666666666665</v>
      </c>
      <c r="C81" s="4">
        <v>81</v>
      </c>
      <c r="D81" s="7" t="s">
        <v>72</v>
      </c>
      <c r="E81" s="7" t="s">
        <v>254</v>
      </c>
      <c r="F81" s="7" t="s">
        <v>225</v>
      </c>
      <c r="G81" s="7" t="s">
        <v>75</v>
      </c>
      <c r="H81" s="9" t="s">
        <v>86</v>
      </c>
      <c r="I81" s="9" t="s">
        <v>325</v>
      </c>
      <c r="J81" s="9" t="s">
        <v>280</v>
      </c>
    </row>
    <row r="82" spans="1:10" x14ac:dyDescent="0.2">
      <c r="A82" s="4" t="s">
        <v>21</v>
      </c>
      <c r="B82" s="3">
        <v>0.3527777777777778</v>
      </c>
      <c r="C82" s="4">
        <v>82</v>
      </c>
      <c r="D82" s="7" t="s">
        <v>165</v>
      </c>
      <c r="E82" s="7" t="s">
        <v>216</v>
      </c>
      <c r="F82" s="7" t="s">
        <v>171</v>
      </c>
      <c r="G82" s="7" t="s">
        <v>320</v>
      </c>
      <c r="H82" s="9" t="s">
        <v>86</v>
      </c>
      <c r="I82" s="9" t="s">
        <v>325</v>
      </c>
      <c r="J82" s="9" t="s">
        <v>280</v>
      </c>
    </row>
    <row r="83" spans="1:10" x14ac:dyDescent="0.2">
      <c r="A83" s="4" t="s">
        <v>21</v>
      </c>
      <c r="B83" s="3">
        <v>0.35694444444444445</v>
      </c>
      <c r="C83" s="4">
        <v>83</v>
      </c>
      <c r="D83" s="7" t="s">
        <v>165</v>
      </c>
      <c r="E83" s="7" t="s">
        <v>216</v>
      </c>
      <c r="F83" s="7" t="s">
        <v>174</v>
      </c>
      <c r="G83" s="7" t="s">
        <v>175</v>
      </c>
      <c r="H83" s="9" t="s">
        <v>86</v>
      </c>
      <c r="I83" s="9" t="s">
        <v>325</v>
      </c>
      <c r="J83" s="9" t="s">
        <v>280</v>
      </c>
    </row>
    <row r="84" spans="1:10" x14ac:dyDescent="0.2">
      <c r="A84" s="4" t="s">
        <v>21</v>
      </c>
      <c r="B84" s="3">
        <v>0.36180555555555555</v>
      </c>
      <c r="C84" s="4">
        <v>84</v>
      </c>
      <c r="D84" s="7" t="s">
        <v>1</v>
      </c>
      <c r="E84" s="7" t="s">
        <v>279</v>
      </c>
      <c r="F84" s="7" t="s">
        <v>40</v>
      </c>
      <c r="G84" s="7" t="s">
        <v>281</v>
      </c>
      <c r="H84" s="9" t="s">
        <v>86</v>
      </c>
      <c r="I84" s="9" t="s">
        <v>325</v>
      </c>
      <c r="J84" s="9" t="s">
        <v>280</v>
      </c>
    </row>
    <row r="85" spans="1:10" x14ac:dyDescent="0.2">
      <c r="A85" s="4" t="s">
        <v>21</v>
      </c>
      <c r="B85" s="3">
        <v>0.3659722222222222</v>
      </c>
      <c r="C85" s="4">
        <v>85</v>
      </c>
      <c r="D85" s="7" t="s">
        <v>1</v>
      </c>
      <c r="E85" s="7" t="s">
        <v>279</v>
      </c>
      <c r="F85" s="7" t="s">
        <v>282</v>
      </c>
      <c r="G85" s="7" t="s">
        <v>300</v>
      </c>
      <c r="H85" s="9" t="s">
        <v>86</v>
      </c>
      <c r="I85" s="9" t="s">
        <v>325</v>
      </c>
      <c r="J85" s="9" t="s">
        <v>280</v>
      </c>
    </row>
    <row r="86" spans="1:10" x14ac:dyDescent="0.2">
      <c r="A86" s="4" t="s">
        <v>21</v>
      </c>
      <c r="B86" s="3">
        <v>0.37083333333333335</v>
      </c>
      <c r="C86" s="4">
        <v>86</v>
      </c>
      <c r="D86" s="7" t="s">
        <v>8</v>
      </c>
      <c r="E86" s="7" t="s">
        <v>278</v>
      </c>
      <c r="F86" s="8" t="s">
        <v>285</v>
      </c>
      <c r="G86" s="7" t="s">
        <v>286</v>
      </c>
      <c r="H86" s="9" t="s">
        <v>86</v>
      </c>
      <c r="I86" s="9" t="s">
        <v>325</v>
      </c>
      <c r="J86" s="9" t="s">
        <v>280</v>
      </c>
    </row>
    <row r="87" spans="1:10" x14ac:dyDescent="0.2">
      <c r="A87" s="4" t="s">
        <v>21</v>
      </c>
      <c r="B87" s="3">
        <v>0.375</v>
      </c>
      <c r="C87" s="4">
        <v>87</v>
      </c>
      <c r="D87" s="7" t="s">
        <v>8</v>
      </c>
      <c r="E87" s="7" t="s">
        <v>278</v>
      </c>
      <c r="F87" s="8" t="s">
        <v>289</v>
      </c>
      <c r="G87" s="7" t="s">
        <v>290</v>
      </c>
      <c r="H87" s="9" t="s">
        <v>86</v>
      </c>
      <c r="I87" s="9" t="s">
        <v>325</v>
      </c>
      <c r="J87" s="9" t="s">
        <v>280</v>
      </c>
    </row>
    <row r="88" spans="1:10" x14ac:dyDescent="0.2">
      <c r="A88" s="4" t="s">
        <v>21</v>
      </c>
      <c r="B88" s="3">
        <v>0.37986111111111115</v>
      </c>
      <c r="C88" s="4">
        <v>88</v>
      </c>
      <c r="D88" s="7" t="s">
        <v>3</v>
      </c>
      <c r="E88" s="7" t="s">
        <v>215</v>
      </c>
      <c r="F88" s="8" t="s">
        <v>18</v>
      </c>
      <c r="G88" s="7" t="s">
        <v>19</v>
      </c>
      <c r="H88" s="9" t="s">
        <v>86</v>
      </c>
      <c r="I88" s="9" t="s">
        <v>325</v>
      </c>
      <c r="J88" s="9" t="s">
        <v>280</v>
      </c>
    </row>
    <row r="89" spans="1:10" x14ac:dyDescent="0.2">
      <c r="A89" s="4" t="s">
        <v>21</v>
      </c>
      <c r="B89" s="3">
        <v>0.3840277777777778</v>
      </c>
      <c r="C89" s="4">
        <v>89</v>
      </c>
      <c r="D89" s="7" t="s">
        <v>3</v>
      </c>
      <c r="E89" s="7" t="s">
        <v>215</v>
      </c>
      <c r="F89" s="8" t="s">
        <v>24</v>
      </c>
      <c r="G89" s="7" t="s">
        <v>102</v>
      </c>
      <c r="H89" s="9" t="s">
        <v>86</v>
      </c>
      <c r="I89" s="9" t="s">
        <v>325</v>
      </c>
      <c r="J89" s="9" t="s">
        <v>280</v>
      </c>
    </row>
    <row r="90" spans="1:10" x14ac:dyDescent="0.2">
      <c r="A90" s="4" t="s">
        <v>21</v>
      </c>
      <c r="B90" s="3">
        <v>0.3888888888888889</v>
      </c>
      <c r="C90" s="4">
        <v>90</v>
      </c>
      <c r="D90" s="7" t="s">
        <v>5</v>
      </c>
      <c r="E90" s="7" t="s">
        <v>52</v>
      </c>
      <c r="F90" s="7" t="s">
        <v>196</v>
      </c>
      <c r="G90" s="7" t="s">
        <v>197</v>
      </c>
      <c r="H90" s="9" t="s">
        <v>86</v>
      </c>
      <c r="I90" s="9" t="s">
        <v>325</v>
      </c>
      <c r="J90" s="9" t="s">
        <v>280</v>
      </c>
    </row>
    <row r="91" spans="1:10" x14ac:dyDescent="0.2">
      <c r="A91" s="4" t="s">
        <v>21</v>
      </c>
      <c r="B91" s="3">
        <v>0.39374999999999999</v>
      </c>
      <c r="C91" s="4">
        <v>91</v>
      </c>
      <c r="D91" s="7" t="s">
        <v>5</v>
      </c>
      <c r="E91" s="7" t="s">
        <v>52</v>
      </c>
      <c r="F91" s="7" t="s">
        <v>198</v>
      </c>
      <c r="G91" s="7" t="s">
        <v>199</v>
      </c>
      <c r="H91" s="9" t="s">
        <v>86</v>
      </c>
      <c r="I91" s="9" t="s">
        <v>325</v>
      </c>
      <c r="J91" s="9" t="s">
        <v>280</v>
      </c>
    </row>
    <row r="92" spans="1:10" x14ac:dyDescent="0.2">
      <c r="A92" s="4" t="s">
        <v>21</v>
      </c>
      <c r="B92" s="3">
        <v>0.3979166666666667</v>
      </c>
      <c r="C92" s="4">
        <v>92</v>
      </c>
      <c r="D92" s="7" t="s">
        <v>5</v>
      </c>
      <c r="E92" s="7" t="s">
        <v>201</v>
      </c>
      <c r="F92" s="7" t="s">
        <v>62</v>
      </c>
      <c r="G92" s="7" t="s">
        <v>202</v>
      </c>
      <c r="H92" s="9" t="s">
        <v>86</v>
      </c>
      <c r="I92" s="9" t="s">
        <v>325</v>
      </c>
      <c r="J92" s="9" t="s">
        <v>280</v>
      </c>
    </row>
    <row r="93" spans="1:10" x14ac:dyDescent="0.2">
      <c r="A93" s="4" t="s">
        <v>21</v>
      </c>
      <c r="B93" s="3">
        <v>0.40208333333333335</v>
      </c>
      <c r="C93" s="4">
        <v>93</v>
      </c>
      <c r="D93" s="7" t="s">
        <v>5</v>
      </c>
      <c r="E93" s="7" t="s">
        <v>201</v>
      </c>
      <c r="F93" s="7" t="s">
        <v>57</v>
      </c>
      <c r="G93" s="7" t="s">
        <v>203</v>
      </c>
      <c r="H93" s="9" t="s">
        <v>86</v>
      </c>
      <c r="I93" s="9" t="s">
        <v>325</v>
      </c>
      <c r="J93" s="9" t="s">
        <v>280</v>
      </c>
    </row>
    <row r="94" spans="1:10" x14ac:dyDescent="0.2">
      <c r="A94" s="4" t="s">
        <v>21</v>
      </c>
      <c r="B94" s="3">
        <v>0.39583333333333331</v>
      </c>
      <c r="C94" s="4" t="s">
        <v>77</v>
      </c>
      <c r="D94" s="9" t="s">
        <v>77</v>
      </c>
      <c r="E94" s="9" t="s">
        <v>77</v>
      </c>
      <c r="F94" s="9" t="s">
        <v>77</v>
      </c>
      <c r="G94" s="9" t="s">
        <v>77</v>
      </c>
      <c r="H94" s="9" t="s">
        <v>77</v>
      </c>
      <c r="I94" s="9" t="s">
        <v>77</v>
      </c>
      <c r="J94" s="9" t="s">
        <v>77</v>
      </c>
    </row>
    <row r="95" spans="1:10" x14ac:dyDescent="0.2">
      <c r="A95" s="4" t="s">
        <v>21</v>
      </c>
      <c r="B95" s="3">
        <v>0.39999999999999997</v>
      </c>
      <c r="C95" s="4" t="s">
        <v>77</v>
      </c>
      <c r="D95" s="9" t="s">
        <v>77</v>
      </c>
      <c r="E95" s="9" t="s">
        <v>77</v>
      </c>
      <c r="F95" s="9" t="s">
        <v>77</v>
      </c>
      <c r="G95" s="9" t="s">
        <v>77</v>
      </c>
      <c r="H95" s="9" t="s">
        <v>77</v>
      </c>
      <c r="I95" s="9" t="s">
        <v>77</v>
      </c>
      <c r="J95" s="9" t="s">
        <v>77</v>
      </c>
    </row>
    <row r="96" spans="1:10" x14ac:dyDescent="0.2">
      <c r="A96" s="4" t="s">
        <v>21</v>
      </c>
      <c r="B96" s="3">
        <v>0.40486111111111112</v>
      </c>
      <c r="C96" s="4">
        <v>94</v>
      </c>
      <c r="D96" s="7" t="s">
        <v>0</v>
      </c>
      <c r="E96" s="7" t="s">
        <v>213</v>
      </c>
      <c r="F96" s="7" t="s">
        <v>148</v>
      </c>
      <c r="G96" s="7" t="s">
        <v>149</v>
      </c>
      <c r="H96" s="9" t="s">
        <v>86</v>
      </c>
      <c r="I96" s="9" t="s">
        <v>324</v>
      </c>
      <c r="J96" s="9" t="s">
        <v>280</v>
      </c>
    </row>
    <row r="97" spans="1:10" x14ac:dyDescent="0.2">
      <c r="A97" s="4" t="s">
        <v>21</v>
      </c>
      <c r="B97" s="3">
        <v>0.40902777777777777</v>
      </c>
      <c r="C97" s="4">
        <v>95</v>
      </c>
      <c r="D97" s="7" t="s">
        <v>0</v>
      </c>
      <c r="E97" s="7" t="s">
        <v>214</v>
      </c>
      <c r="F97" s="7" t="s">
        <v>140</v>
      </c>
      <c r="G97" s="7" t="s">
        <v>141</v>
      </c>
      <c r="H97" s="9" t="s">
        <v>86</v>
      </c>
      <c r="I97" s="9" t="s">
        <v>324</v>
      </c>
      <c r="J97" s="9" t="s">
        <v>280</v>
      </c>
    </row>
    <row r="98" spans="1:10" x14ac:dyDescent="0.2">
      <c r="A98" s="4" t="s">
        <v>21</v>
      </c>
      <c r="B98" s="3">
        <v>0.41388888888888892</v>
      </c>
      <c r="C98" s="4">
        <v>96</v>
      </c>
      <c r="D98" s="7" t="s">
        <v>1</v>
      </c>
      <c r="E98" s="7" t="s">
        <v>152</v>
      </c>
      <c r="F98" s="7" t="s">
        <v>156</v>
      </c>
      <c r="G98" s="7" t="s">
        <v>157</v>
      </c>
      <c r="H98" s="9" t="s">
        <v>86</v>
      </c>
      <c r="I98" s="9" t="s">
        <v>324</v>
      </c>
      <c r="J98" s="9" t="s">
        <v>280</v>
      </c>
    </row>
    <row r="99" spans="1:10" x14ac:dyDescent="0.2">
      <c r="A99" s="4" t="s">
        <v>21</v>
      </c>
      <c r="B99" s="3">
        <v>0.41805555555555557</v>
      </c>
      <c r="C99" s="4">
        <v>97</v>
      </c>
      <c r="D99" s="7" t="s">
        <v>1</v>
      </c>
      <c r="E99" s="7" t="s">
        <v>153</v>
      </c>
      <c r="F99" s="7" t="s">
        <v>43</v>
      </c>
      <c r="G99" s="7" t="s">
        <v>162</v>
      </c>
      <c r="H99" s="9" t="s">
        <v>86</v>
      </c>
      <c r="I99" s="9" t="s">
        <v>324</v>
      </c>
      <c r="J99" s="9" t="s">
        <v>280</v>
      </c>
    </row>
    <row r="100" spans="1:10" x14ac:dyDescent="0.2">
      <c r="A100" s="4" t="s">
        <v>21</v>
      </c>
      <c r="B100" s="3">
        <v>0.42291666666666666</v>
      </c>
      <c r="C100" s="4">
        <v>98</v>
      </c>
      <c r="D100" s="7" t="s">
        <v>3</v>
      </c>
      <c r="E100" s="7" t="s">
        <v>166</v>
      </c>
      <c r="F100" s="8" t="s">
        <v>26</v>
      </c>
      <c r="G100" s="7" t="s">
        <v>107</v>
      </c>
      <c r="H100" s="9" t="s">
        <v>86</v>
      </c>
      <c r="I100" s="9" t="s">
        <v>324</v>
      </c>
      <c r="J100" s="9" t="s">
        <v>280</v>
      </c>
    </row>
    <row r="101" spans="1:10" x14ac:dyDescent="0.2">
      <c r="A101" s="4" t="s">
        <v>21</v>
      </c>
      <c r="B101" s="3">
        <v>0.42708333333333331</v>
      </c>
      <c r="C101" s="4">
        <v>99</v>
      </c>
      <c r="D101" s="7" t="s">
        <v>3</v>
      </c>
      <c r="E101" s="7" t="s">
        <v>168</v>
      </c>
      <c r="F101" s="7" t="s">
        <v>31</v>
      </c>
      <c r="G101" s="7" t="s">
        <v>32</v>
      </c>
      <c r="H101" s="9" t="s">
        <v>86</v>
      </c>
      <c r="I101" s="9" t="s">
        <v>324</v>
      </c>
      <c r="J101" s="9" t="s">
        <v>280</v>
      </c>
    </row>
    <row r="102" spans="1:10" x14ac:dyDescent="0.2">
      <c r="A102" s="4" t="s">
        <v>21</v>
      </c>
      <c r="B102" s="3">
        <v>0.43194444444444446</v>
      </c>
      <c r="C102" s="4">
        <v>100</v>
      </c>
      <c r="D102" s="7" t="s">
        <v>3</v>
      </c>
      <c r="E102" s="7" t="s">
        <v>167</v>
      </c>
      <c r="F102" s="8" t="s">
        <v>117</v>
      </c>
      <c r="G102" s="7" t="s">
        <v>118</v>
      </c>
      <c r="H102" s="9" t="s">
        <v>86</v>
      </c>
      <c r="I102" s="9" t="s">
        <v>324</v>
      </c>
      <c r="J102" s="9" t="s">
        <v>280</v>
      </c>
    </row>
    <row r="103" spans="1:10" x14ac:dyDescent="0.2">
      <c r="A103" s="4" t="s">
        <v>21</v>
      </c>
      <c r="B103" s="3">
        <v>0.43611111111111112</v>
      </c>
      <c r="C103" s="4">
        <v>101</v>
      </c>
      <c r="D103" s="7" t="s">
        <v>6</v>
      </c>
      <c r="E103" s="7" t="s">
        <v>255</v>
      </c>
      <c r="F103" s="7" t="s">
        <v>33</v>
      </c>
      <c r="G103" s="7" t="s">
        <v>274</v>
      </c>
      <c r="H103" s="9" t="s">
        <v>86</v>
      </c>
      <c r="I103" s="9" t="s">
        <v>324</v>
      </c>
      <c r="J103" s="9" t="s">
        <v>280</v>
      </c>
    </row>
    <row r="104" spans="1:10" x14ac:dyDescent="0.2">
      <c r="A104" s="4" t="s">
        <v>21</v>
      </c>
      <c r="B104" s="3">
        <v>0.44097222222222227</v>
      </c>
      <c r="C104" s="4">
        <v>102</v>
      </c>
      <c r="D104" s="7" t="s">
        <v>6</v>
      </c>
      <c r="E104" s="7" t="s">
        <v>253</v>
      </c>
      <c r="F104" s="7" t="s">
        <v>266</v>
      </c>
      <c r="G104" s="7" t="s">
        <v>267</v>
      </c>
      <c r="H104" s="9" t="s">
        <v>86</v>
      </c>
      <c r="I104" s="9" t="s">
        <v>324</v>
      </c>
      <c r="J104" s="9" t="s">
        <v>280</v>
      </c>
    </row>
    <row r="105" spans="1:10" x14ac:dyDescent="0.2">
      <c r="A105" s="4" t="s">
        <v>21</v>
      </c>
      <c r="B105" s="3">
        <v>0.44513888888888892</v>
      </c>
      <c r="C105" s="4">
        <v>103</v>
      </c>
      <c r="D105" s="7" t="s">
        <v>6</v>
      </c>
      <c r="E105" s="7" t="s">
        <v>49</v>
      </c>
      <c r="F105" s="7" t="s">
        <v>48</v>
      </c>
      <c r="G105" s="7" t="s">
        <v>260</v>
      </c>
      <c r="H105" s="9" t="s">
        <v>86</v>
      </c>
      <c r="I105" s="9" t="s">
        <v>324</v>
      </c>
      <c r="J105" s="9" t="s">
        <v>280</v>
      </c>
    </row>
    <row r="106" spans="1:10" x14ac:dyDescent="0.2">
      <c r="A106" s="4" t="s">
        <v>21</v>
      </c>
      <c r="B106" s="3">
        <v>0.44930555555555557</v>
      </c>
      <c r="C106" s="4">
        <v>104</v>
      </c>
      <c r="D106" s="7" t="s">
        <v>165</v>
      </c>
      <c r="E106" s="7" t="s">
        <v>187</v>
      </c>
      <c r="F106" s="7" t="s">
        <v>192</v>
      </c>
      <c r="G106" s="7" t="s">
        <v>193</v>
      </c>
      <c r="H106" s="9" t="s">
        <v>86</v>
      </c>
      <c r="I106" s="9" t="s">
        <v>324</v>
      </c>
      <c r="J106" s="9" t="s">
        <v>280</v>
      </c>
    </row>
    <row r="107" spans="1:10" x14ac:dyDescent="0.2">
      <c r="A107" s="4" t="s">
        <v>21</v>
      </c>
      <c r="B107" s="3">
        <v>0.45347222222222222</v>
      </c>
      <c r="C107" s="4">
        <v>105</v>
      </c>
      <c r="D107" s="7" t="s">
        <v>165</v>
      </c>
      <c r="E107" s="7" t="s">
        <v>186</v>
      </c>
      <c r="F107" s="7" t="s">
        <v>182</v>
      </c>
      <c r="G107" s="7" t="s">
        <v>183</v>
      </c>
      <c r="H107" s="9" t="s">
        <v>86</v>
      </c>
      <c r="I107" s="9" t="s">
        <v>324</v>
      </c>
      <c r="J107" s="9" t="s">
        <v>280</v>
      </c>
    </row>
    <row r="108" spans="1:10" x14ac:dyDescent="0.2">
      <c r="A108" s="4" t="s">
        <v>21</v>
      </c>
      <c r="B108" s="3">
        <v>0.45763888888888887</v>
      </c>
      <c r="C108" s="4" t="s">
        <v>77</v>
      </c>
      <c r="D108" s="9" t="s">
        <v>77</v>
      </c>
      <c r="E108" s="9" t="s">
        <v>77</v>
      </c>
      <c r="F108" s="9" t="s">
        <v>77</v>
      </c>
      <c r="G108" s="9" t="s">
        <v>77</v>
      </c>
      <c r="H108" s="9" t="s">
        <v>77</v>
      </c>
      <c r="I108" s="9" t="s">
        <v>77</v>
      </c>
      <c r="J108" s="9" t="s">
        <v>77</v>
      </c>
    </row>
    <row r="109" spans="1:10" x14ac:dyDescent="0.2">
      <c r="A109" s="4" t="s">
        <v>21</v>
      </c>
      <c r="B109" s="3">
        <v>0.46180555555555558</v>
      </c>
      <c r="C109" s="4" t="s">
        <v>77</v>
      </c>
      <c r="D109" s="9" t="s">
        <v>77</v>
      </c>
      <c r="E109" s="9" t="s">
        <v>77</v>
      </c>
      <c r="F109" s="9" t="s">
        <v>77</v>
      </c>
      <c r="G109" s="9" t="s">
        <v>77</v>
      </c>
      <c r="H109" s="9" t="s">
        <v>77</v>
      </c>
      <c r="I109" s="9" t="s">
        <v>77</v>
      </c>
      <c r="J109" s="9" t="s">
        <v>77</v>
      </c>
    </row>
    <row r="110" spans="1:10" x14ac:dyDescent="0.2">
      <c r="A110" s="4" t="s">
        <v>21</v>
      </c>
      <c r="B110" s="3">
        <v>0.46666666666666662</v>
      </c>
      <c r="C110" s="4">
        <v>106</v>
      </c>
      <c r="D110" s="7" t="s">
        <v>72</v>
      </c>
      <c r="E110" s="7" t="s">
        <v>316</v>
      </c>
      <c r="F110" s="7" t="s">
        <v>233</v>
      </c>
      <c r="G110" s="7" t="s">
        <v>321</v>
      </c>
      <c r="H110" s="9" t="s">
        <v>86</v>
      </c>
      <c r="I110" s="9" t="s">
        <v>324</v>
      </c>
      <c r="J110" s="9" t="s">
        <v>280</v>
      </c>
    </row>
    <row r="111" spans="1:10" x14ac:dyDescent="0.2">
      <c r="A111" s="4" t="s">
        <v>21</v>
      </c>
      <c r="B111" s="3">
        <v>0.47083333333333338</v>
      </c>
      <c r="C111" s="4">
        <v>107</v>
      </c>
      <c r="D111" s="7" t="s">
        <v>72</v>
      </c>
      <c r="E111" s="7" t="s">
        <v>317</v>
      </c>
      <c r="F111" s="7" t="s">
        <v>238</v>
      </c>
      <c r="G111" s="7" t="s">
        <v>239</v>
      </c>
      <c r="H111" s="9" t="s">
        <v>86</v>
      </c>
      <c r="I111" s="9" t="s">
        <v>324</v>
      </c>
      <c r="J111" s="9" t="s">
        <v>280</v>
      </c>
    </row>
    <row r="112" spans="1:10" x14ac:dyDescent="0.2">
      <c r="A112" s="4" t="s">
        <v>21</v>
      </c>
      <c r="B112" s="3">
        <v>0.47569444444444442</v>
      </c>
      <c r="C112" s="4">
        <v>108</v>
      </c>
      <c r="D112" s="7" t="s">
        <v>5</v>
      </c>
      <c r="E112" s="7" t="s">
        <v>226</v>
      </c>
      <c r="F112" s="7" t="s">
        <v>249</v>
      </c>
      <c r="G112" s="7" t="s">
        <v>250</v>
      </c>
      <c r="H112" s="9" t="s">
        <v>86</v>
      </c>
      <c r="I112" s="9" t="s">
        <v>324</v>
      </c>
      <c r="J112" s="9" t="s">
        <v>280</v>
      </c>
    </row>
    <row r="113" spans="1:10" x14ac:dyDescent="0.2">
      <c r="A113" s="4" t="s">
        <v>21</v>
      </c>
      <c r="B113" s="3">
        <v>0.47986111111111113</v>
      </c>
      <c r="C113" s="4">
        <v>109</v>
      </c>
      <c r="D113" s="7" t="s">
        <v>5</v>
      </c>
      <c r="E113" s="7" t="s">
        <v>242</v>
      </c>
      <c r="F113" s="7" t="s">
        <v>245</v>
      </c>
      <c r="G113" s="7" t="s">
        <v>246</v>
      </c>
      <c r="H113" s="9" t="s">
        <v>86</v>
      </c>
      <c r="I113" s="9" t="s">
        <v>324</v>
      </c>
      <c r="J113" s="9" t="s">
        <v>280</v>
      </c>
    </row>
    <row r="114" spans="1:10" x14ac:dyDescent="0.2">
      <c r="A114" s="4" t="s">
        <v>21</v>
      </c>
      <c r="B114" s="3">
        <v>0.48472222222222222</v>
      </c>
      <c r="C114" s="4">
        <v>110</v>
      </c>
      <c r="D114" s="7" t="s">
        <v>8</v>
      </c>
      <c r="E114" s="7" t="s">
        <v>277</v>
      </c>
      <c r="F114" s="7" t="s">
        <v>294</v>
      </c>
      <c r="G114" s="7" t="s">
        <v>295</v>
      </c>
      <c r="H114" s="9" t="s">
        <v>86</v>
      </c>
      <c r="I114" s="9" t="s">
        <v>324</v>
      </c>
      <c r="J114" s="9" t="s">
        <v>280</v>
      </c>
    </row>
    <row r="115" spans="1:10" x14ac:dyDescent="0.2">
      <c r="A115" s="4" t="s">
        <v>21</v>
      </c>
      <c r="B115" s="3">
        <v>0.48888888888888887</v>
      </c>
      <c r="C115" s="4">
        <v>111</v>
      </c>
      <c r="D115" s="7" t="s">
        <v>85</v>
      </c>
      <c r="E115" s="7" t="s">
        <v>169</v>
      </c>
      <c r="F115" s="8" t="s">
        <v>89</v>
      </c>
      <c r="G115" s="7" t="s">
        <v>88</v>
      </c>
      <c r="H115" s="9" t="s">
        <v>86</v>
      </c>
      <c r="I115" s="9" t="s">
        <v>324</v>
      </c>
      <c r="J115" s="9" t="s">
        <v>280</v>
      </c>
    </row>
    <row r="116" spans="1:10" x14ac:dyDescent="0.2">
      <c r="A116" s="4" t="s">
        <v>21</v>
      </c>
      <c r="B116" s="3">
        <v>0.49374999999999997</v>
      </c>
      <c r="C116" s="4">
        <v>112</v>
      </c>
      <c r="D116" s="7" t="s">
        <v>85</v>
      </c>
      <c r="E116" s="7" t="s">
        <v>170</v>
      </c>
      <c r="F116" s="8" t="s">
        <v>96</v>
      </c>
      <c r="G116" s="7" t="s">
        <v>97</v>
      </c>
      <c r="H116" s="9" t="s">
        <v>86</v>
      </c>
      <c r="I116" s="9" t="s">
        <v>324</v>
      </c>
      <c r="J116" s="9" t="s">
        <v>280</v>
      </c>
    </row>
    <row r="117" spans="1:10" x14ac:dyDescent="0.2">
      <c r="A117" s="4" t="s">
        <v>21</v>
      </c>
      <c r="B117" s="3">
        <v>0.49791666666666662</v>
      </c>
      <c r="C117" s="4">
        <v>113</v>
      </c>
      <c r="D117" s="7" t="s">
        <v>2</v>
      </c>
      <c r="E117" s="7" t="s">
        <v>121</v>
      </c>
      <c r="F117" s="7" t="s">
        <v>54</v>
      </c>
      <c r="G117" s="7" t="s">
        <v>55</v>
      </c>
      <c r="H117" s="9" t="s">
        <v>86</v>
      </c>
      <c r="I117" s="9" t="s">
        <v>324</v>
      </c>
      <c r="J117" s="9" t="s">
        <v>280</v>
      </c>
    </row>
    <row r="118" spans="1:10" x14ac:dyDescent="0.2">
      <c r="A118" s="4" t="s">
        <v>21</v>
      </c>
      <c r="B118" s="3">
        <v>0.50208333333333333</v>
      </c>
      <c r="C118" s="4">
        <v>114</v>
      </c>
      <c r="D118" s="7" t="s">
        <v>2</v>
      </c>
      <c r="E118" s="7" t="s">
        <v>124</v>
      </c>
      <c r="F118" s="7" t="s">
        <v>126</v>
      </c>
      <c r="G118" s="7" t="s">
        <v>127</v>
      </c>
      <c r="H118" s="9" t="s">
        <v>86</v>
      </c>
      <c r="I118" s="9" t="s">
        <v>324</v>
      </c>
      <c r="J118" s="9" t="s">
        <v>280</v>
      </c>
    </row>
    <row r="119" spans="1:10" x14ac:dyDescent="0.2">
      <c r="A119" s="4" t="s">
        <v>21</v>
      </c>
      <c r="B119" s="3">
        <v>0.50694444444444442</v>
      </c>
      <c r="C119" s="4">
        <v>115</v>
      </c>
      <c r="D119" s="7" t="s">
        <v>2</v>
      </c>
      <c r="E119" s="7" t="s">
        <v>128</v>
      </c>
      <c r="F119" s="7" t="s">
        <v>135</v>
      </c>
      <c r="G119" s="5" t="s">
        <v>298</v>
      </c>
      <c r="H119" s="9" t="s">
        <v>86</v>
      </c>
      <c r="I119" s="9" t="s">
        <v>324</v>
      </c>
      <c r="J119" s="9" t="s">
        <v>280</v>
      </c>
    </row>
    <row r="120" spans="1:10" x14ac:dyDescent="0.2">
      <c r="A120" s="4" t="s">
        <v>21</v>
      </c>
      <c r="B120" s="3">
        <v>0.51111111111111118</v>
      </c>
      <c r="C120" s="4">
        <v>116</v>
      </c>
      <c r="D120" s="7" t="s">
        <v>7</v>
      </c>
      <c r="E120" s="7" t="s">
        <v>212</v>
      </c>
      <c r="F120" s="7" t="s">
        <v>219</v>
      </c>
      <c r="G120" s="7" t="s">
        <v>220</v>
      </c>
      <c r="H120" s="9" t="s">
        <v>86</v>
      </c>
      <c r="I120" s="9" t="s">
        <v>324</v>
      </c>
      <c r="J120" s="9" t="s">
        <v>280</v>
      </c>
    </row>
    <row r="121" spans="1:10" x14ac:dyDescent="0.2">
      <c r="A121" s="4" t="s">
        <v>21</v>
      </c>
      <c r="B121" s="3">
        <v>0.51597222222222217</v>
      </c>
      <c r="C121" s="4">
        <v>117</v>
      </c>
      <c r="D121" s="7" t="s">
        <v>7</v>
      </c>
      <c r="E121" s="7" t="s">
        <v>204</v>
      </c>
      <c r="F121" s="7" t="s">
        <v>207</v>
      </c>
      <c r="G121" s="7" t="s">
        <v>322</v>
      </c>
      <c r="H121" s="9" t="s">
        <v>86</v>
      </c>
      <c r="I121" s="9" t="s">
        <v>324</v>
      </c>
      <c r="J121" s="9" t="s">
        <v>280</v>
      </c>
    </row>
    <row r="122" spans="1:10" x14ac:dyDescent="0.2">
      <c r="A122" s="4" t="s">
        <v>21</v>
      </c>
      <c r="B122" s="3">
        <v>0.52083333333333337</v>
      </c>
      <c r="C122" s="4" t="s">
        <v>77</v>
      </c>
      <c r="D122" s="9" t="s">
        <v>77</v>
      </c>
      <c r="E122" s="9" t="s">
        <v>77</v>
      </c>
      <c r="F122" s="9" t="s">
        <v>77</v>
      </c>
      <c r="G122" s="9" t="s">
        <v>77</v>
      </c>
      <c r="H122" s="9" t="s">
        <v>77</v>
      </c>
      <c r="I122" s="9" t="s">
        <v>77</v>
      </c>
      <c r="J122" s="9" t="s">
        <v>77</v>
      </c>
    </row>
    <row r="123" spans="1:10" x14ac:dyDescent="0.2">
      <c r="A123" s="4" t="s">
        <v>21</v>
      </c>
      <c r="B123" s="3">
        <v>0.52500000000000002</v>
      </c>
      <c r="C123" s="4" t="s">
        <v>77</v>
      </c>
      <c r="D123" s="9" t="s">
        <v>77</v>
      </c>
      <c r="E123" s="9" t="s">
        <v>77</v>
      </c>
      <c r="F123" s="9" t="s">
        <v>77</v>
      </c>
      <c r="G123" s="9" t="s">
        <v>77</v>
      </c>
      <c r="H123" s="9" t="s">
        <v>77</v>
      </c>
      <c r="I123" s="9" t="s">
        <v>77</v>
      </c>
      <c r="J123" s="9" t="s">
        <v>77</v>
      </c>
    </row>
    <row r="124" spans="1:10" x14ac:dyDescent="0.2">
      <c r="A124" s="4" t="s">
        <v>21</v>
      </c>
      <c r="B124" s="3">
        <v>0.52916666666666667</v>
      </c>
      <c r="C124" s="4" t="s">
        <v>77</v>
      </c>
      <c r="D124" s="9" t="s">
        <v>77</v>
      </c>
      <c r="E124" s="9" t="s">
        <v>77</v>
      </c>
      <c r="F124" s="9" t="s">
        <v>77</v>
      </c>
      <c r="G124" s="9" t="s">
        <v>77</v>
      </c>
      <c r="H124" s="9" t="s">
        <v>77</v>
      </c>
      <c r="I124" s="9" t="s">
        <v>77</v>
      </c>
      <c r="J124" s="9" t="s">
        <v>77</v>
      </c>
    </row>
    <row r="125" spans="1:10" x14ac:dyDescent="0.2">
      <c r="A125" s="4" t="s">
        <v>21</v>
      </c>
      <c r="B125" s="3">
        <v>0.53333333333333333</v>
      </c>
      <c r="C125" s="4" t="s">
        <v>77</v>
      </c>
      <c r="D125" s="9" t="s">
        <v>77</v>
      </c>
      <c r="E125" s="9" t="s">
        <v>77</v>
      </c>
      <c r="F125" s="9" t="s">
        <v>77</v>
      </c>
      <c r="G125" s="9" t="s">
        <v>77</v>
      </c>
      <c r="H125" s="9" t="s">
        <v>77</v>
      </c>
      <c r="I125" s="9" t="s">
        <v>77</v>
      </c>
      <c r="J125" s="9" t="s">
        <v>77</v>
      </c>
    </row>
    <row r="126" spans="1:10" x14ac:dyDescent="0.2">
      <c r="A126" s="4" t="s">
        <v>21</v>
      </c>
      <c r="B126" s="3">
        <v>0.53749999999999998</v>
      </c>
      <c r="C126" s="4" t="s">
        <v>77</v>
      </c>
      <c r="D126" s="9" t="s">
        <v>77</v>
      </c>
      <c r="E126" s="9" t="s">
        <v>77</v>
      </c>
      <c r="F126" s="9" t="s">
        <v>77</v>
      </c>
      <c r="G126" s="9" t="s">
        <v>77</v>
      </c>
      <c r="H126" s="9" t="s">
        <v>77</v>
      </c>
      <c r="I126" s="9" t="s">
        <v>77</v>
      </c>
      <c r="J126" s="9" t="s">
        <v>77</v>
      </c>
    </row>
    <row r="127" spans="1:10" x14ac:dyDescent="0.2">
      <c r="A127" s="4" t="s">
        <v>21</v>
      </c>
      <c r="B127" s="3">
        <v>0.54166666666666663</v>
      </c>
      <c r="C127" s="4">
        <v>118</v>
      </c>
      <c r="D127" s="7" t="s">
        <v>2</v>
      </c>
      <c r="E127" s="7" t="s">
        <v>121</v>
      </c>
      <c r="F127" s="7" t="s">
        <v>122</v>
      </c>
      <c r="G127" s="7" t="s">
        <v>123</v>
      </c>
      <c r="H127" s="9" t="s">
        <v>84</v>
      </c>
      <c r="I127" s="9" t="s">
        <v>324</v>
      </c>
      <c r="J127" s="9" t="s">
        <v>82</v>
      </c>
    </row>
    <row r="128" spans="1:10" x14ac:dyDescent="0.2">
      <c r="A128" s="4" t="s">
        <v>21</v>
      </c>
      <c r="B128" s="3">
        <v>0.54583333333333328</v>
      </c>
      <c r="C128" s="4">
        <v>119</v>
      </c>
      <c r="D128" s="7" t="s">
        <v>2</v>
      </c>
      <c r="E128" s="7" t="s">
        <v>124</v>
      </c>
      <c r="F128" s="7" t="s">
        <v>125</v>
      </c>
      <c r="G128" s="5" t="s">
        <v>299</v>
      </c>
      <c r="H128" s="9" t="s">
        <v>84</v>
      </c>
      <c r="I128" s="9" t="s">
        <v>324</v>
      </c>
      <c r="J128" s="9" t="s">
        <v>82</v>
      </c>
    </row>
    <row r="129" spans="1:10" x14ac:dyDescent="0.2">
      <c r="A129" s="4" t="s">
        <v>21</v>
      </c>
      <c r="B129" s="3">
        <v>0.55069444444444449</v>
      </c>
      <c r="C129" s="4">
        <v>120</v>
      </c>
      <c r="D129" s="7" t="s">
        <v>2</v>
      </c>
      <c r="E129" s="7" t="s">
        <v>128</v>
      </c>
      <c r="F129" s="7" t="s">
        <v>131</v>
      </c>
      <c r="G129" s="7" t="s">
        <v>132</v>
      </c>
      <c r="H129" s="9" t="s">
        <v>84</v>
      </c>
      <c r="I129" s="9" t="s">
        <v>324</v>
      </c>
      <c r="J129" s="9" t="s">
        <v>82</v>
      </c>
    </row>
    <row r="130" spans="1:10" x14ac:dyDescent="0.2">
      <c r="A130" s="4" t="s">
        <v>21</v>
      </c>
      <c r="B130" s="3">
        <v>0.55486111111111114</v>
      </c>
      <c r="C130" s="4">
        <v>121</v>
      </c>
      <c r="D130" s="7" t="s">
        <v>3</v>
      </c>
      <c r="E130" s="7" t="s">
        <v>166</v>
      </c>
      <c r="F130" s="8" t="s">
        <v>108</v>
      </c>
      <c r="G130" s="7" t="s">
        <v>109</v>
      </c>
      <c r="H130" s="9" t="s">
        <v>84</v>
      </c>
      <c r="I130" s="9" t="s">
        <v>324</v>
      </c>
      <c r="J130" s="9" t="s">
        <v>82</v>
      </c>
    </row>
    <row r="131" spans="1:10" x14ac:dyDescent="0.2">
      <c r="A131" s="4" t="s">
        <v>21</v>
      </c>
      <c r="B131" s="3">
        <v>0.55972222222222223</v>
      </c>
      <c r="C131" s="4">
        <v>122</v>
      </c>
      <c r="D131" s="7" t="s">
        <v>3</v>
      </c>
      <c r="E131" s="7" t="s">
        <v>168</v>
      </c>
      <c r="F131" s="7" t="s">
        <v>27</v>
      </c>
      <c r="G131" s="7" t="s">
        <v>112</v>
      </c>
      <c r="H131" s="9" t="s">
        <v>84</v>
      </c>
      <c r="I131" s="9" t="s">
        <v>324</v>
      </c>
      <c r="J131" s="9" t="s">
        <v>82</v>
      </c>
    </row>
    <row r="132" spans="1:10" x14ac:dyDescent="0.2">
      <c r="A132" s="4" t="s">
        <v>21</v>
      </c>
      <c r="B132" s="3">
        <v>0.56458333333333333</v>
      </c>
      <c r="C132" s="4">
        <v>123</v>
      </c>
      <c r="D132" s="7" t="s">
        <v>3</v>
      </c>
      <c r="E132" s="7" t="s">
        <v>167</v>
      </c>
      <c r="F132" s="8" t="s">
        <v>119</v>
      </c>
      <c r="G132" s="7" t="s">
        <v>120</v>
      </c>
      <c r="H132" s="9" t="s">
        <v>84</v>
      </c>
      <c r="I132" s="9" t="s">
        <v>324</v>
      </c>
      <c r="J132" s="9" t="s">
        <v>82</v>
      </c>
    </row>
    <row r="133" spans="1:10" x14ac:dyDescent="0.2">
      <c r="A133" s="4" t="s">
        <v>21</v>
      </c>
      <c r="B133" s="3">
        <v>0.56874999999999998</v>
      </c>
      <c r="C133" s="4">
        <v>124</v>
      </c>
      <c r="D133" s="7" t="s">
        <v>5</v>
      </c>
      <c r="E133" s="7" t="s">
        <v>226</v>
      </c>
      <c r="F133" s="7" t="s">
        <v>251</v>
      </c>
      <c r="G133" s="7" t="s">
        <v>252</v>
      </c>
      <c r="H133" s="9" t="s">
        <v>84</v>
      </c>
      <c r="I133" s="9" t="s">
        <v>324</v>
      </c>
      <c r="J133" s="9" t="s">
        <v>82</v>
      </c>
    </row>
    <row r="134" spans="1:10" x14ac:dyDescent="0.2">
      <c r="A134" s="4" t="s">
        <v>21</v>
      </c>
      <c r="B134" s="3">
        <v>0.57361111111111118</v>
      </c>
      <c r="C134" s="4">
        <v>125</v>
      </c>
      <c r="D134" s="7" t="s">
        <v>5</v>
      </c>
      <c r="E134" s="7" t="s">
        <v>242</v>
      </c>
      <c r="F134" s="7" t="s">
        <v>68</v>
      </c>
      <c r="G134" s="7" t="s">
        <v>247</v>
      </c>
      <c r="H134" s="9" t="s">
        <v>84</v>
      </c>
      <c r="I134" s="9" t="s">
        <v>324</v>
      </c>
      <c r="J134" s="9" t="s">
        <v>82</v>
      </c>
    </row>
    <row r="135" spans="1:10" x14ac:dyDescent="0.2">
      <c r="A135" s="4" t="s">
        <v>21</v>
      </c>
      <c r="B135" s="3">
        <v>0.57777777777777783</v>
      </c>
      <c r="C135" s="4">
        <v>126</v>
      </c>
      <c r="D135" s="7" t="s">
        <v>0</v>
      </c>
      <c r="E135" s="7" t="s">
        <v>213</v>
      </c>
      <c r="F135" s="7" t="s">
        <v>150</v>
      </c>
      <c r="G135" s="7" t="s">
        <v>151</v>
      </c>
      <c r="H135" s="9" t="s">
        <v>84</v>
      </c>
      <c r="I135" s="9" t="s">
        <v>324</v>
      </c>
      <c r="J135" s="9" t="s">
        <v>82</v>
      </c>
    </row>
    <row r="136" spans="1:10" x14ac:dyDescent="0.2">
      <c r="A136" s="4" t="s">
        <v>21</v>
      </c>
      <c r="B136" s="3">
        <v>0.58263888888888882</v>
      </c>
      <c r="C136" s="4">
        <v>127</v>
      </c>
      <c r="D136" s="7" t="s">
        <v>0</v>
      </c>
      <c r="E136" s="7" t="s">
        <v>214</v>
      </c>
      <c r="F136" s="7" t="s">
        <v>142</v>
      </c>
      <c r="G136" s="7" t="s">
        <v>143</v>
      </c>
      <c r="H136" s="9" t="s">
        <v>84</v>
      </c>
      <c r="I136" s="9" t="s">
        <v>324</v>
      </c>
      <c r="J136" s="9" t="s">
        <v>82</v>
      </c>
    </row>
    <row r="137" spans="1:10" x14ac:dyDescent="0.2">
      <c r="A137" s="4" t="s">
        <v>21</v>
      </c>
      <c r="B137" s="3">
        <v>0.58680555555555558</v>
      </c>
      <c r="C137" s="4">
        <v>128</v>
      </c>
      <c r="D137" s="7" t="s">
        <v>1</v>
      </c>
      <c r="E137" s="7" t="s">
        <v>152</v>
      </c>
      <c r="F137" s="7" t="s">
        <v>41</v>
      </c>
      <c r="G137" s="7" t="s">
        <v>42</v>
      </c>
      <c r="H137" s="9" t="s">
        <v>84</v>
      </c>
      <c r="I137" s="9" t="s">
        <v>324</v>
      </c>
      <c r="J137" s="9" t="s">
        <v>82</v>
      </c>
    </row>
    <row r="138" spans="1:10" x14ac:dyDescent="0.2">
      <c r="A138" s="4" t="s">
        <v>21</v>
      </c>
      <c r="B138" s="3">
        <v>0.59166666666666667</v>
      </c>
      <c r="C138" s="4">
        <v>129</v>
      </c>
      <c r="D138" s="7" t="s">
        <v>1</v>
      </c>
      <c r="E138" s="7" t="s">
        <v>153</v>
      </c>
      <c r="F138" s="7" t="s">
        <v>163</v>
      </c>
      <c r="G138" s="7" t="s">
        <v>164</v>
      </c>
      <c r="H138" s="9" t="s">
        <v>84</v>
      </c>
      <c r="I138" s="9" t="s">
        <v>324</v>
      </c>
      <c r="J138" s="9" t="s">
        <v>82</v>
      </c>
    </row>
    <row r="139" spans="1:10" x14ac:dyDescent="0.2">
      <c r="A139" s="4" t="s">
        <v>21</v>
      </c>
      <c r="B139" s="3">
        <v>0.59583333333333333</v>
      </c>
      <c r="C139" s="4" t="s">
        <v>77</v>
      </c>
      <c r="D139" s="9" t="s">
        <v>77</v>
      </c>
      <c r="E139" s="9" t="s">
        <v>77</v>
      </c>
      <c r="F139" s="9" t="s">
        <v>77</v>
      </c>
      <c r="G139" s="9" t="s">
        <v>77</v>
      </c>
      <c r="H139" s="9" t="s">
        <v>77</v>
      </c>
      <c r="I139" s="9" t="s">
        <v>77</v>
      </c>
      <c r="J139" s="9" t="s">
        <v>77</v>
      </c>
    </row>
    <row r="140" spans="1:10" x14ac:dyDescent="0.2">
      <c r="A140" s="4" t="s">
        <v>21</v>
      </c>
      <c r="B140" s="3">
        <v>0.6</v>
      </c>
      <c r="C140" s="4" t="s">
        <v>77</v>
      </c>
      <c r="D140" s="9" t="s">
        <v>77</v>
      </c>
      <c r="E140" s="9" t="s">
        <v>77</v>
      </c>
      <c r="F140" s="9" t="s">
        <v>77</v>
      </c>
      <c r="G140" s="9" t="s">
        <v>77</v>
      </c>
      <c r="H140" s="9" t="s">
        <v>77</v>
      </c>
      <c r="I140" s="9" t="s">
        <v>77</v>
      </c>
      <c r="J140" s="9" t="s">
        <v>77</v>
      </c>
    </row>
    <row r="141" spans="1:10" x14ac:dyDescent="0.2">
      <c r="A141" s="4" t="s">
        <v>21</v>
      </c>
      <c r="B141" s="3">
        <v>0.60416666666666663</v>
      </c>
      <c r="C141" s="4">
        <v>130</v>
      </c>
      <c r="D141" s="7" t="s">
        <v>85</v>
      </c>
      <c r="E141" s="7" t="s">
        <v>169</v>
      </c>
      <c r="F141" s="8" t="s">
        <v>92</v>
      </c>
      <c r="G141" s="7" t="s">
        <v>93</v>
      </c>
      <c r="H141" s="9" t="s">
        <v>84</v>
      </c>
      <c r="I141" s="9" t="s">
        <v>324</v>
      </c>
      <c r="J141" s="9" t="s">
        <v>82</v>
      </c>
    </row>
    <row r="142" spans="1:10" x14ac:dyDescent="0.2">
      <c r="A142" s="4" t="s">
        <v>21</v>
      </c>
      <c r="B142" s="3">
        <v>0.60833333333333328</v>
      </c>
      <c r="C142" s="4">
        <v>131</v>
      </c>
      <c r="D142" s="7" t="s">
        <v>85</v>
      </c>
      <c r="E142" s="7" t="s">
        <v>170</v>
      </c>
      <c r="F142" s="8" t="s">
        <v>100</v>
      </c>
      <c r="G142" s="7" t="s">
        <v>101</v>
      </c>
      <c r="H142" s="9" t="s">
        <v>84</v>
      </c>
      <c r="I142" s="9" t="s">
        <v>324</v>
      </c>
      <c r="J142" s="9" t="s">
        <v>82</v>
      </c>
    </row>
    <row r="143" spans="1:10" x14ac:dyDescent="0.2">
      <c r="A143" s="4" t="s">
        <v>21</v>
      </c>
      <c r="B143" s="3">
        <v>0.61319444444444449</v>
      </c>
      <c r="C143" s="4">
        <v>132</v>
      </c>
      <c r="D143" s="7" t="s">
        <v>6</v>
      </c>
      <c r="E143" s="7" t="s">
        <v>255</v>
      </c>
      <c r="F143" s="7" t="s">
        <v>275</v>
      </c>
      <c r="G143" s="7" t="s">
        <v>276</v>
      </c>
      <c r="H143" s="9" t="s">
        <v>84</v>
      </c>
      <c r="I143" s="9" t="s">
        <v>324</v>
      </c>
      <c r="J143" s="9" t="s">
        <v>82</v>
      </c>
    </row>
    <row r="144" spans="1:10" x14ac:dyDescent="0.2">
      <c r="A144" s="4" t="s">
        <v>21</v>
      </c>
      <c r="B144" s="3">
        <v>0.61736111111111114</v>
      </c>
      <c r="C144" s="4">
        <v>133</v>
      </c>
      <c r="D144" s="7" t="s">
        <v>6</v>
      </c>
      <c r="E144" s="7" t="s">
        <v>253</v>
      </c>
      <c r="F144" s="7" t="s">
        <v>268</v>
      </c>
      <c r="G144" s="7" t="s">
        <v>269</v>
      </c>
      <c r="H144" s="9" t="s">
        <v>84</v>
      </c>
      <c r="I144" s="9" t="s">
        <v>324</v>
      </c>
      <c r="J144" s="9" t="s">
        <v>82</v>
      </c>
    </row>
    <row r="145" spans="1:10" x14ac:dyDescent="0.2">
      <c r="A145" s="4" t="s">
        <v>21</v>
      </c>
      <c r="B145" s="3">
        <v>0.62152777777777779</v>
      </c>
      <c r="C145" s="4">
        <v>134</v>
      </c>
      <c r="D145" s="7" t="s">
        <v>6</v>
      </c>
      <c r="E145" s="7" t="s">
        <v>49</v>
      </c>
      <c r="F145" s="7" t="s">
        <v>261</v>
      </c>
      <c r="G145" s="7" t="s">
        <v>262</v>
      </c>
      <c r="H145" s="9" t="s">
        <v>84</v>
      </c>
      <c r="I145" s="9" t="s">
        <v>324</v>
      </c>
      <c r="J145" s="9" t="s">
        <v>82</v>
      </c>
    </row>
    <row r="146" spans="1:10" x14ac:dyDescent="0.2">
      <c r="A146" s="4" t="s">
        <v>21</v>
      </c>
      <c r="B146" s="3">
        <v>0.62569444444444444</v>
      </c>
      <c r="C146" s="4">
        <v>135</v>
      </c>
      <c r="D146" s="7" t="s">
        <v>7</v>
      </c>
      <c r="E146" s="7" t="s">
        <v>204</v>
      </c>
      <c r="F146" s="7" t="s">
        <v>210</v>
      </c>
      <c r="G146" s="7" t="s">
        <v>211</v>
      </c>
      <c r="H146" s="9" t="s">
        <v>84</v>
      </c>
      <c r="I146" s="9" t="s">
        <v>324</v>
      </c>
      <c r="J146" s="9" t="s">
        <v>82</v>
      </c>
    </row>
    <row r="147" spans="1:10" x14ac:dyDescent="0.2">
      <c r="A147" s="4" t="s">
        <v>21</v>
      </c>
      <c r="B147" s="3">
        <v>0.63055555555555554</v>
      </c>
      <c r="C147" s="4">
        <v>136</v>
      </c>
      <c r="D147" s="7" t="s">
        <v>7</v>
      </c>
      <c r="E147" s="7" t="s">
        <v>212</v>
      </c>
      <c r="F147" s="7" t="s">
        <v>222</v>
      </c>
      <c r="G147" s="7" t="s">
        <v>323</v>
      </c>
      <c r="H147" s="9" t="s">
        <v>84</v>
      </c>
      <c r="I147" s="9" t="s">
        <v>324</v>
      </c>
      <c r="J147" s="9" t="s">
        <v>82</v>
      </c>
    </row>
    <row r="148" spans="1:10" x14ac:dyDescent="0.2">
      <c r="A148" s="4" t="s">
        <v>21</v>
      </c>
      <c r="B148" s="3">
        <v>0.63472222222222219</v>
      </c>
      <c r="C148" s="4">
        <v>137</v>
      </c>
      <c r="D148" s="7" t="s">
        <v>72</v>
      </c>
      <c r="E148" s="7" t="s">
        <v>316</v>
      </c>
      <c r="F148" s="7" t="s">
        <v>234</v>
      </c>
      <c r="G148" s="7" t="s">
        <v>235</v>
      </c>
      <c r="H148" s="9" t="s">
        <v>84</v>
      </c>
      <c r="I148" s="9" t="s">
        <v>324</v>
      </c>
      <c r="J148" s="9" t="s">
        <v>82</v>
      </c>
    </row>
    <row r="149" spans="1:10" x14ac:dyDescent="0.2">
      <c r="A149" s="4" t="s">
        <v>21</v>
      </c>
      <c r="B149" s="3">
        <v>0.63958333333333328</v>
      </c>
      <c r="C149" s="4">
        <v>138</v>
      </c>
      <c r="D149" s="7" t="s">
        <v>72</v>
      </c>
      <c r="E149" s="7" t="s">
        <v>317</v>
      </c>
      <c r="F149" s="7" t="s">
        <v>240</v>
      </c>
      <c r="G149" s="7" t="s">
        <v>241</v>
      </c>
      <c r="H149" s="9" t="s">
        <v>84</v>
      </c>
      <c r="I149" s="9" t="s">
        <v>324</v>
      </c>
      <c r="J149" s="9" t="s">
        <v>82</v>
      </c>
    </row>
    <row r="150" spans="1:10" x14ac:dyDescent="0.2">
      <c r="A150" s="4" t="s">
        <v>21</v>
      </c>
      <c r="B150" s="3">
        <v>0.64444444444444449</v>
      </c>
      <c r="C150" s="4">
        <v>139</v>
      </c>
      <c r="D150" s="7" t="s">
        <v>165</v>
      </c>
      <c r="E150" s="7" t="s">
        <v>187</v>
      </c>
      <c r="F150" s="7" t="s">
        <v>194</v>
      </c>
      <c r="G150" s="7" t="s">
        <v>195</v>
      </c>
      <c r="H150" s="9" t="s">
        <v>84</v>
      </c>
      <c r="I150" s="9" t="s">
        <v>324</v>
      </c>
      <c r="J150" s="9" t="s">
        <v>82</v>
      </c>
    </row>
    <row r="151" spans="1:10" x14ac:dyDescent="0.2">
      <c r="A151" s="4" t="s">
        <v>21</v>
      </c>
      <c r="B151" s="3">
        <v>0.64930555555555558</v>
      </c>
      <c r="C151" s="4">
        <v>140</v>
      </c>
      <c r="D151" s="7" t="s">
        <v>165</v>
      </c>
      <c r="E151" s="7" t="s">
        <v>186</v>
      </c>
      <c r="F151" s="7" t="s">
        <v>184</v>
      </c>
      <c r="G151" s="7" t="s">
        <v>185</v>
      </c>
      <c r="H151" s="9" t="s">
        <v>84</v>
      </c>
      <c r="I151" s="9" t="s">
        <v>324</v>
      </c>
      <c r="J151" s="9" t="s">
        <v>82</v>
      </c>
    </row>
    <row r="152" spans="1:10" x14ac:dyDescent="0.2">
      <c r="A152" s="4" t="s">
        <v>21</v>
      </c>
      <c r="B152" s="3">
        <v>0.65416666666666667</v>
      </c>
      <c r="C152" s="4">
        <v>141</v>
      </c>
      <c r="D152" s="7" t="s">
        <v>8</v>
      </c>
      <c r="E152" s="7" t="s">
        <v>277</v>
      </c>
      <c r="F152" s="7" t="s">
        <v>296</v>
      </c>
      <c r="G152" s="7" t="s">
        <v>297</v>
      </c>
      <c r="H152" s="9" t="s">
        <v>84</v>
      </c>
      <c r="I152" s="9" t="s">
        <v>324</v>
      </c>
      <c r="J152" s="9" t="s">
        <v>82</v>
      </c>
    </row>
    <row r="153" spans="1:10" x14ac:dyDescent="0.2">
      <c r="B153" s="3"/>
    </row>
  </sheetData>
  <pageMargins left="0.70866141732283472" right="0.70866141732283472" top="0.74803149606299213" bottom="0.74803149606299213" header="0.31496062992125984" footer="0.31496062992125984"/>
  <pageSetup paperSize="9" scale="84" fitToHeight="2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opLeftCell="A82" workbookViewId="0">
      <selection activeCell="F126" sqref="F126"/>
    </sheetView>
  </sheetViews>
  <sheetFormatPr defaultRowHeight="12.75" x14ac:dyDescent="0.2"/>
  <cols>
    <col min="1" max="1" width="8.625" style="54" customWidth="1"/>
    <col min="2" max="2" width="10" style="4" customWidth="1"/>
    <col min="3" max="3" width="9.375" style="4" customWidth="1"/>
    <col min="4" max="4" width="20.875" style="9" customWidth="1"/>
    <col min="5" max="5" width="14.125" style="9" customWidth="1"/>
    <col min="6" max="6" width="23.25" style="9" customWidth="1"/>
    <col min="7" max="7" width="31.375" style="9" customWidth="1"/>
    <col min="8" max="8" width="7.625" style="9" customWidth="1"/>
    <col min="9" max="9" width="12.125" style="9" customWidth="1"/>
    <col min="10" max="10" width="16.125" style="9" customWidth="1"/>
  </cols>
  <sheetData>
    <row r="1" spans="1:11" s="2" customFormat="1" x14ac:dyDescent="0.2">
      <c r="A1" s="53" t="s">
        <v>17</v>
      </c>
      <c r="B1" s="1" t="s">
        <v>10</v>
      </c>
      <c r="C1" s="1" t="s">
        <v>9</v>
      </c>
      <c r="D1" s="6" t="s">
        <v>11</v>
      </c>
      <c r="E1" s="6" t="s">
        <v>13</v>
      </c>
      <c r="F1" s="6" t="s">
        <v>14</v>
      </c>
      <c r="G1" s="6" t="s">
        <v>15</v>
      </c>
      <c r="H1" s="6" t="s">
        <v>16</v>
      </c>
      <c r="I1" s="6" t="s">
        <v>12</v>
      </c>
      <c r="J1" s="6" t="s">
        <v>83</v>
      </c>
      <c r="K1" s="5"/>
    </row>
    <row r="2" spans="1:11" x14ac:dyDescent="0.2">
      <c r="A2" s="54" t="s">
        <v>20</v>
      </c>
      <c r="B2" s="3">
        <v>0.48888888888888887</v>
      </c>
      <c r="C2" s="4">
        <v>31</v>
      </c>
      <c r="D2" s="7" t="s">
        <v>3</v>
      </c>
      <c r="E2" s="7" t="s">
        <v>215</v>
      </c>
      <c r="F2" s="8" t="s">
        <v>22</v>
      </c>
      <c r="G2" s="7" t="s">
        <v>23</v>
      </c>
      <c r="H2" s="9" t="s">
        <v>84</v>
      </c>
      <c r="I2" s="9" t="s">
        <v>325</v>
      </c>
      <c r="J2" s="9" t="s">
        <v>80</v>
      </c>
    </row>
    <row r="3" spans="1:11" x14ac:dyDescent="0.2">
      <c r="A3" s="54" t="s">
        <v>20</v>
      </c>
      <c r="B3" s="3">
        <v>0.49374999999999997</v>
      </c>
      <c r="C3" s="4">
        <v>32</v>
      </c>
      <c r="D3" s="7" t="s">
        <v>3</v>
      </c>
      <c r="E3" s="7" t="s">
        <v>215</v>
      </c>
      <c r="F3" s="8" t="s">
        <v>103</v>
      </c>
      <c r="G3" s="7" t="s">
        <v>25</v>
      </c>
      <c r="H3" s="9" t="s">
        <v>84</v>
      </c>
      <c r="I3" s="9" t="s">
        <v>325</v>
      </c>
      <c r="J3" s="9" t="s">
        <v>80</v>
      </c>
    </row>
    <row r="4" spans="1:11" x14ac:dyDescent="0.2">
      <c r="A4" s="54" t="s">
        <v>21</v>
      </c>
      <c r="B4" s="3">
        <v>0.37986111111111115</v>
      </c>
      <c r="C4" s="4">
        <v>88</v>
      </c>
      <c r="D4" s="7" t="s">
        <v>3</v>
      </c>
      <c r="E4" s="7" t="s">
        <v>215</v>
      </c>
      <c r="F4" s="8" t="s">
        <v>18</v>
      </c>
      <c r="G4" s="7" t="s">
        <v>19</v>
      </c>
      <c r="H4" s="9" t="s">
        <v>86</v>
      </c>
      <c r="I4" s="9" t="s">
        <v>325</v>
      </c>
      <c r="J4" s="9" t="s">
        <v>280</v>
      </c>
    </row>
    <row r="5" spans="1:11" x14ac:dyDescent="0.2">
      <c r="A5" s="54" t="s">
        <v>21</v>
      </c>
      <c r="B5" s="3">
        <v>0.3840277777777778</v>
      </c>
      <c r="C5" s="4">
        <v>89</v>
      </c>
      <c r="D5" s="7" t="s">
        <v>3</v>
      </c>
      <c r="E5" s="7" t="s">
        <v>215</v>
      </c>
      <c r="F5" s="8" t="s">
        <v>24</v>
      </c>
      <c r="G5" s="7" t="s">
        <v>102</v>
      </c>
      <c r="H5" s="9" t="s">
        <v>86</v>
      </c>
      <c r="I5" s="9" t="s">
        <v>325</v>
      </c>
      <c r="J5" s="9" t="s">
        <v>280</v>
      </c>
    </row>
    <row r="6" spans="1:11" x14ac:dyDescent="0.2">
      <c r="A6" s="54" t="s">
        <v>20</v>
      </c>
      <c r="B6" s="3">
        <v>0.49791666666666662</v>
      </c>
      <c r="C6" s="4">
        <v>33</v>
      </c>
      <c r="D6" s="7" t="s">
        <v>8</v>
      </c>
      <c r="E6" s="7" t="s">
        <v>278</v>
      </c>
      <c r="F6" s="8" t="s">
        <v>287</v>
      </c>
      <c r="G6" s="7" t="s">
        <v>288</v>
      </c>
      <c r="H6" s="9" t="s">
        <v>84</v>
      </c>
      <c r="I6" s="9" t="s">
        <v>325</v>
      </c>
      <c r="J6" s="9" t="s">
        <v>80</v>
      </c>
    </row>
    <row r="7" spans="1:11" x14ac:dyDescent="0.2">
      <c r="A7" s="54" t="s">
        <v>20</v>
      </c>
      <c r="B7" s="3">
        <v>0.50208333333333333</v>
      </c>
      <c r="C7" s="4">
        <v>34</v>
      </c>
      <c r="D7" s="7" t="s">
        <v>8</v>
      </c>
      <c r="E7" s="7" t="s">
        <v>278</v>
      </c>
      <c r="F7" s="8" t="s">
        <v>291</v>
      </c>
      <c r="G7" s="7" t="s">
        <v>292</v>
      </c>
      <c r="H7" s="9" t="s">
        <v>84</v>
      </c>
      <c r="I7" s="9" t="s">
        <v>325</v>
      </c>
      <c r="J7" s="9" t="s">
        <v>80</v>
      </c>
    </row>
    <row r="8" spans="1:11" x14ac:dyDescent="0.2">
      <c r="A8" s="54" t="s">
        <v>21</v>
      </c>
      <c r="B8" s="3">
        <v>0.37083333333333335</v>
      </c>
      <c r="C8" s="4">
        <v>86</v>
      </c>
      <c r="D8" s="7" t="s">
        <v>8</v>
      </c>
      <c r="E8" s="7" t="s">
        <v>278</v>
      </c>
      <c r="F8" s="8" t="s">
        <v>285</v>
      </c>
      <c r="G8" s="7" t="s">
        <v>286</v>
      </c>
      <c r="H8" s="9" t="s">
        <v>86</v>
      </c>
      <c r="I8" s="9" t="s">
        <v>325</v>
      </c>
      <c r="J8" s="9" t="s">
        <v>280</v>
      </c>
    </row>
    <row r="9" spans="1:11" x14ac:dyDescent="0.2">
      <c r="A9" s="54" t="s">
        <v>21</v>
      </c>
      <c r="B9" s="3">
        <v>0.375</v>
      </c>
      <c r="C9" s="4">
        <v>87</v>
      </c>
      <c r="D9" s="7" t="s">
        <v>8</v>
      </c>
      <c r="E9" s="7" t="s">
        <v>278</v>
      </c>
      <c r="F9" s="8" t="s">
        <v>289</v>
      </c>
      <c r="G9" s="7" t="s">
        <v>290</v>
      </c>
      <c r="H9" s="9" t="s">
        <v>86</v>
      </c>
      <c r="I9" s="9" t="s">
        <v>325</v>
      </c>
      <c r="J9" s="9" t="s">
        <v>280</v>
      </c>
    </row>
    <row r="10" spans="1:11" x14ac:dyDescent="0.2">
      <c r="A10" s="54" t="s">
        <v>20</v>
      </c>
      <c r="B10" s="3">
        <v>0.50694444444444442</v>
      </c>
      <c r="C10" s="4">
        <v>35</v>
      </c>
      <c r="D10" s="7" t="s">
        <v>165</v>
      </c>
      <c r="E10" s="7" t="s">
        <v>216</v>
      </c>
      <c r="F10" s="7" t="s">
        <v>172</v>
      </c>
      <c r="G10" s="7" t="s">
        <v>173</v>
      </c>
      <c r="H10" s="9" t="s">
        <v>84</v>
      </c>
      <c r="I10" s="9" t="s">
        <v>325</v>
      </c>
      <c r="J10" s="9" t="s">
        <v>80</v>
      </c>
    </row>
    <row r="11" spans="1:11" x14ac:dyDescent="0.2">
      <c r="A11" s="54" t="s">
        <v>20</v>
      </c>
      <c r="B11" s="3">
        <v>0.51111111111111118</v>
      </c>
      <c r="C11" s="4">
        <v>36</v>
      </c>
      <c r="D11" s="7" t="s">
        <v>165</v>
      </c>
      <c r="E11" s="7" t="s">
        <v>216</v>
      </c>
      <c r="F11" s="7" t="s">
        <v>176</v>
      </c>
      <c r="G11" s="7" t="s">
        <v>177</v>
      </c>
      <c r="H11" s="9" t="s">
        <v>84</v>
      </c>
      <c r="I11" s="9" t="s">
        <v>325</v>
      </c>
      <c r="J11" s="9" t="s">
        <v>80</v>
      </c>
    </row>
    <row r="12" spans="1:11" x14ac:dyDescent="0.2">
      <c r="A12" s="54" t="s">
        <v>21</v>
      </c>
      <c r="B12" s="3">
        <v>0.3527777777777778</v>
      </c>
      <c r="C12" s="4">
        <v>82</v>
      </c>
      <c r="D12" s="7" t="s">
        <v>165</v>
      </c>
      <c r="E12" s="7" t="s">
        <v>216</v>
      </c>
      <c r="F12" s="7" t="s">
        <v>171</v>
      </c>
      <c r="G12" s="7" t="s">
        <v>320</v>
      </c>
      <c r="H12" s="9" t="s">
        <v>86</v>
      </c>
      <c r="I12" s="9" t="s">
        <v>325</v>
      </c>
      <c r="J12" s="9" t="s">
        <v>280</v>
      </c>
    </row>
    <row r="13" spans="1:11" x14ac:dyDescent="0.2">
      <c r="A13" s="54" t="s">
        <v>21</v>
      </c>
      <c r="B13" s="3">
        <v>0.35694444444444445</v>
      </c>
      <c r="C13" s="4">
        <v>83</v>
      </c>
      <c r="D13" s="7" t="s">
        <v>165</v>
      </c>
      <c r="E13" s="7" t="s">
        <v>216</v>
      </c>
      <c r="F13" s="7" t="s">
        <v>174</v>
      </c>
      <c r="G13" s="7" t="s">
        <v>175</v>
      </c>
      <c r="H13" s="9" t="s">
        <v>86</v>
      </c>
      <c r="I13" s="9" t="s">
        <v>325</v>
      </c>
      <c r="J13" s="9" t="s">
        <v>280</v>
      </c>
    </row>
    <row r="14" spans="1:11" x14ac:dyDescent="0.2">
      <c r="A14" s="54" t="s">
        <v>20</v>
      </c>
      <c r="B14" s="3">
        <v>0.51597222222222217</v>
      </c>
      <c r="C14" s="4">
        <v>37</v>
      </c>
      <c r="D14" s="7" t="s">
        <v>1</v>
      </c>
      <c r="E14" s="7" t="s">
        <v>279</v>
      </c>
      <c r="F14" s="7" t="s">
        <v>38</v>
      </c>
      <c r="G14" s="7" t="s">
        <v>39</v>
      </c>
      <c r="H14" s="9" t="s">
        <v>84</v>
      </c>
      <c r="I14" s="9" t="s">
        <v>325</v>
      </c>
      <c r="J14" s="9" t="s">
        <v>80</v>
      </c>
    </row>
    <row r="15" spans="1:11" x14ac:dyDescent="0.2">
      <c r="A15" s="54" t="s">
        <v>20</v>
      </c>
      <c r="B15" s="3">
        <v>0.52083333333333337</v>
      </c>
      <c r="C15" s="4">
        <v>38</v>
      </c>
      <c r="D15" s="7" t="s">
        <v>1</v>
      </c>
      <c r="E15" s="7" t="s">
        <v>279</v>
      </c>
      <c r="F15" s="7" t="s">
        <v>283</v>
      </c>
      <c r="G15" s="7" t="s">
        <v>284</v>
      </c>
      <c r="H15" s="9" t="s">
        <v>84</v>
      </c>
      <c r="I15" s="9" t="s">
        <v>325</v>
      </c>
      <c r="J15" s="9" t="s">
        <v>80</v>
      </c>
    </row>
    <row r="16" spans="1:11" x14ac:dyDescent="0.2">
      <c r="A16" s="54" t="s">
        <v>21</v>
      </c>
      <c r="B16" s="3">
        <v>0.36180555555555555</v>
      </c>
      <c r="C16" s="4">
        <v>84</v>
      </c>
      <c r="D16" s="7" t="s">
        <v>1</v>
      </c>
      <c r="E16" s="7" t="s">
        <v>279</v>
      </c>
      <c r="F16" s="7" t="s">
        <v>40</v>
      </c>
      <c r="G16" s="7" t="s">
        <v>281</v>
      </c>
      <c r="H16" s="9" t="s">
        <v>86</v>
      </c>
      <c r="I16" s="9" t="s">
        <v>325</v>
      </c>
      <c r="J16" s="9" t="s">
        <v>280</v>
      </c>
    </row>
    <row r="17" spans="1:10" x14ac:dyDescent="0.2">
      <c r="A17" s="54" t="s">
        <v>21</v>
      </c>
      <c r="B17" s="3">
        <v>0.3659722222222222</v>
      </c>
      <c r="C17" s="4">
        <v>85</v>
      </c>
      <c r="D17" s="7" t="s">
        <v>1</v>
      </c>
      <c r="E17" s="7" t="s">
        <v>279</v>
      </c>
      <c r="F17" s="7" t="s">
        <v>282</v>
      </c>
      <c r="G17" s="7" t="s">
        <v>300</v>
      </c>
      <c r="H17" s="9" t="s">
        <v>86</v>
      </c>
      <c r="I17" s="9" t="s">
        <v>325</v>
      </c>
      <c r="J17" s="9" t="s">
        <v>280</v>
      </c>
    </row>
    <row r="18" spans="1:10" x14ac:dyDescent="0.2">
      <c r="A18" s="54" t="s">
        <v>20</v>
      </c>
      <c r="B18" s="3">
        <v>0.46180555555555558</v>
      </c>
      <c r="C18" s="4">
        <v>25</v>
      </c>
      <c r="D18" s="7" t="s">
        <v>5</v>
      </c>
      <c r="E18" s="7" t="s">
        <v>201</v>
      </c>
      <c r="F18" s="7" t="s">
        <v>60</v>
      </c>
      <c r="G18" s="7" t="s">
        <v>61</v>
      </c>
      <c r="H18" s="9" t="s">
        <v>84</v>
      </c>
      <c r="I18" s="9" t="s">
        <v>325</v>
      </c>
      <c r="J18" s="9" t="s">
        <v>80</v>
      </c>
    </row>
    <row r="19" spans="1:10" x14ac:dyDescent="0.2">
      <c r="A19" s="54" t="s">
        <v>20</v>
      </c>
      <c r="B19" s="3">
        <v>0.46666666666666662</v>
      </c>
      <c r="C19" s="4">
        <v>26</v>
      </c>
      <c r="D19" s="7" t="s">
        <v>5</v>
      </c>
      <c r="E19" s="7" t="s">
        <v>201</v>
      </c>
      <c r="F19" s="7" t="s">
        <v>58</v>
      </c>
      <c r="G19" s="7" t="s">
        <v>59</v>
      </c>
      <c r="H19" s="9" t="s">
        <v>84</v>
      </c>
      <c r="I19" s="9" t="s">
        <v>325</v>
      </c>
      <c r="J19" s="9" t="s">
        <v>80</v>
      </c>
    </row>
    <row r="20" spans="1:10" x14ac:dyDescent="0.2">
      <c r="A20" s="54" t="s">
        <v>21</v>
      </c>
      <c r="B20" s="3">
        <v>0.3979166666666667</v>
      </c>
      <c r="C20" s="4">
        <v>92</v>
      </c>
      <c r="D20" s="7" t="s">
        <v>5</v>
      </c>
      <c r="E20" s="7" t="s">
        <v>201</v>
      </c>
      <c r="F20" s="7" t="s">
        <v>62</v>
      </c>
      <c r="G20" s="7" t="s">
        <v>202</v>
      </c>
      <c r="H20" s="9" t="s">
        <v>86</v>
      </c>
      <c r="I20" s="9" t="s">
        <v>325</v>
      </c>
      <c r="J20" s="9" t="s">
        <v>280</v>
      </c>
    </row>
    <row r="21" spans="1:10" x14ac:dyDescent="0.2">
      <c r="A21" s="54" t="s">
        <v>21</v>
      </c>
      <c r="B21" s="3">
        <v>0.40208333333333335</v>
      </c>
      <c r="C21" s="4">
        <v>93</v>
      </c>
      <c r="D21" s="7" t="s">
        <v>5</v>
      </c>
      <c r="E21" s="7" t="s">
        <v>201</v>
      </c>
      <c r="F21" s="7" t="s">
        <v>57</v>
      </c>
      <c r="G21" s="7" t="s">
        <v>203</v>
      </c>
      <c r="H21" s="9" t="s">
        <v>86</v>
      </c>
      <c r="I21" s="9" t="s">
        <v>325</v>
      </c>
      <c r="J21" s="9" t="s">
        <v>280</v>
      </c>
    </row>
    <row r="22" spans="1:10" x14ac:dyDescent="0.2">
      <c r="A22" s="54" t="s">
        <v>20</v>
      </c>
      <c r="B22" s="3">
        <v>0.47083333333333338</v>
      </c>
      <c r="C22" s="4">
        <v>27</v>
      </c>
      <c r="D22" s="7" t="s">
        <v>5</v>
      </c>
      <c r="E22" s="7" t="s">
        <v>52</v>
      </c>
      <c r="F22" s="7" t="s">
        <v>62</v>
      </c>
      <c r="G22" s="7" t="s">
        <v>63</v>
      </c>
      <c r="H22" s="9" t="s">
        <v>84</v>
      </c>
      <c r="I22" s="9" t="s">
        <v>325</v>
      </c>
      <c r="J22" s="9" t="s">
        <v>80</v>
      </c>
    </row>
    <row r="23" spans="1:10" x14ac:dyDescent="0.2">
      <c r="A23" s="54" t="s">
        <v>20</v>
      </c>
      <c r="B23" s="3">
        <v>0.47569444444444442</v>
      </c>
      <c r="C23" s="4">
        <v>28</v>
      </c>
      <c r="D23" s="7" t="s">
        <v>5</v>
      </c>
      <c r="E23" s="7" t="s">
        <v>52</v>
      </c>
      <c r="F23" s="7" t="s">
        <v>64</v>
      </c>
      <c r="G23" s="7" t="s">
        <v>200</v>
      </c>
      <c r="H23" s="9" t="s">
        <v>84</v>
      </c>
      <c r="I23" s="9" t="s">
        <v>325</v>
      </c>
      <c r="J23" s="9" t="s">
        <v>80</v>
      </c>
    </row>
    <row r="24" spans="1:10" x14ac:dyDescent="0.2">
      <c r="A24" s="54" t="s">
        <v>21</v>
      </c>
      <c r="B24" s="3">
        <v>0.3888888888888889</v>
      </c>
      <c r="C24" s="4">
        <v>90</v>
      </c>
      <c r="D24" s="7" t="s">
        <v>5</v>
      </c>
      <c r="E24" s="7" t="s">
        <v>52</v>
      </c>
      <c r="F24" s="7" t="s">
        <v>196</v>
      </c>
      <c r="G24" s="7" t="s">
        <v>197</v>
      </c>
      <c r="H24" s="9" t="s">
        <v>86</v>
      </c>
      <c r="I24" s="9" t="s">
        <v>325</v>
      </c>
      <c r="J24" s="9" t="s">
        <v>280</v>
      </c>
    </row>
    <row r="25" spans="1:10" x14ac:dyDescent="0.2">
      <c r="A25" s="54" t="s">
        <v>21</v>
      </c>
      <c r="B25" s="3">
        <v>0.39374999999999999</v>
      </c>
      <c r="C25" s="4">
        <v>91</v>
      </c>
      <c r="D25" s="7" t="s">
        <v>5</v>
      </c>
      <c r="E25" s="7" t="s">
        <v>52</v>
      </c>
      <c r="F25" s="7" t="s">
        <v>198</v>
      </c>
      <c r="G25" s="7" t="s">
        <v>199</v>
      </c>
      <c r="H25" s="9" t="s">
        <v>86</v>
      </c>
      <c r="I25" s="9" t="s">
        <v>325</v>
      </c>
      <c r="J25" s="9" t="s">
        <v>280</v>
      </c>
    </row>
    <row r="26" spans="1:10" x14ac:dyDescent="0.2">
      <c r="A26" s="54" t="s">
        <v>20</v>
      </c>
      <c r="B26" s="3">
        <v>0.47986111111111113</v>
      </c>
      <c r="C26" s="4">
        <v>29</v>
      </c>
      <c r="D26" s="7" t="s">
        <v>72</v>
      </c>
      <c r="E26" s="7" t="s">
        <v>254</v>
      </c>
      <c r="F26" s="7" t="s">
        <v>73</v>
      </c>
      <c r="G26" s="7" t="s">
        <v>74</v>
      </c>
      <c r="H26" s="9" t="s">
        <v>84</v>
      </c>
      <c r="I26" s="9" t="s">
        <v>325</v>
      </c>
      <c r="J26" s="9" t="s">
        <v>80</v>
      </c>
    </row>
    <row r="27" spans="1:10" x14ac:dyDescent="0.2">
      <c r="A27" s="54" t="s">
        <v>20</v>
      </c>
      <c r="B27" s="3">
        <v>0.48472222222222222</v>
      </c>
      <c r="C27" s="4">
        <v>30</v>
      </c>
      <c r="D27" s="7" t="s">
        <v>72</v>
      </c>
      <c r="E27" s="7" t="s">
        <v>254</v>
      </c>
      <c r="F27" s="7" t="s">
        <v>227</v>
      </c>
      <c r="G27" s="7" t="s">
        <v>228</v>
      </c>
      <c r="H27" s="9" t="s">
        <v>84</v>
      </c>
      <c r="I27" s="9" t="s">
        <v>325</v>
      </c>
      <c r="J27" s="9" t="s">
        <v>80</v>
      </c>
    </row>
    <row r="28" spans="1:10" x14ac:dyDescent="0.2">
      <c r="A28" s="54" t="s">
        <v>21</v>
      </c>
      <c r="B28" s="3">
        <v>0.34375</v>
      </c>
      <c r="C28" s="4">
        <v>80</v>
      </c>
      <c r="D28" s="7" t="s">
        <v>72</v>
      </c>
      <c r="E28" s="7" t="s">
        <v>254</v>
      </c>
      <c r="F28" s="7" t="s">
        <v>223</v>
      </c>
      <c r="G28" s="7" t="s">
        <v>224</v>
      </c>
      <c r="H28" s="9" t="s">
        <v>86</v>
      </c>
      <c r="I28" s="9" t="s">
        <v>325</v>
      </c>
      <c r="J28" s="9" t="s">
        <v>280</v>
      </c>
    </row>
    <row r="29" spans="1:10" x14ac:dyDescent="0.2">
      <c r="A29" s="54" t="s">
        <v>21</v>
      </c>
      <c r="B29" s="3">
        <v>0.34791666666666665</v>
      </c>
      <c r="C29" s="4">
        <v>81</v>
      </c>
      <c r="D29" s="7" t="s">
        <v>72</v>
      </c>
      <c r="E29" s="7" t="s">
        <v>254</v>
      </c>
      <c r="F29" s="7" t="s">
        <v>225</v>
      </c>
      <c r="G29" s="7" t="s">
        <v>75</v>
      </c>
      <c r="H29" s="9" t="s">
        <v>86</v>
      </c>
      <c r="I29" s="9" t="s">
        <v>325</v>
      </c>
      <c r="J29" s="9" t="s">
        <v>280</v>
      </c>
    </row>
    <row r="30" spans="1:10" x14ac:dyDescent="0.2">
      <c r="A30" s="54" t="s">
        <v>20</v>
      </c>
      <c r="B30" s="3">
        <v>0.3659722222222222</v>
      </c>
      <c r="C30" s="4">
        <v>6</v>
      </c>
      <c r="D30" s="7" t="s">
        <v>3</v>
      </c>
      <c r="E30" s="7" t="s">
        <v>166</v>
      </c>
      <c r="F30" s="8" t="s">
        <v>30</v>
      </c>
      <c r="G30" s="7" t="s">
        <v>104</v>
      </c>
      <c r="H30" s="9" t="s">
        <v>86</v>
      </c>
      <c r="I30" s="9" t="s">
        <v>324</v>
      </c>
      <c r="J30" s="9" t="s">
        <v>81</v>
      </c>
    </row>
    <row r="31" spans="1:10" x14ac:dyDescent="0.2">
      <c r="A31" s="54" t="s">
        <v>20</v>
      </c>
      <c r="B31" s="3">
        <v>0.56874999999999998</v>
      </c>
      <c r="C31" s="4">
        <v>45</v>
      </c>
      <c r="D31" s="7" t="s">
        <v>3</v>
      </c>
      <c r="E31" s="7" t="s">
        <v>166</v>
      </c>
      <c r="F31" s="8" t="s">
        <v>105</v>
      </c>
      <c r="G31" s="7" t="s">
        <v>106</v>
      </c>
      <c r="H31" s="9" t="s">
        <v>84</v>
      </c>
      <c r="I31" s="9" t="s">
        <v>324</v>
      </c>
      <c r="J31" s="9" t="s">
        <v>80</v>
      </c>
    </row>
    <row r="32" spans="1:10" x14ac:dyDescent="0.2">
      <c r="A32" s="54" t="s">
        <v>21</v>
      </c>
      <c r="B32" s="3">
        <v>0.42291666666666666</v>
      </c>
      <c r="C32" s="4">
        <v>98</v>
      </c>
      <c r="D32" s="7" t="s">
        <v>3</v>
      </c>
      <c r="E32" s="7" t="s">
        <v>166</v>
      </c>
      <c r="F32" s="8" t="s">
        <v>26</v>
      </c>
      <c r="G32" s="7" t="s">
        <v>107</v>
      </c>
      <c r="H32" s="9" t="s">
        <v>86</v>
      </c>
      <c r="I32" s="9" t="s">
        <v>324</v>
      </c>
      <c r="J32" s="9" t="s">
        <v>280</v>
      </c>
    </row>
    <row r="33" spans="1:10" x14ac:dyDescent="0.2">
      <c r="A33" s="54" t="s">
        <v>21</v>
      </c>
      <c r="B33" s="3">
        <v>0.55486111111111114</v>
      </c>
      <c r="C33" s="4">
        <v>121</v>
      </c>
      <c r="D33" s="7" t="s">
        <v>3</v>
      </c>
      <c r="E33" s="7" t="s">
        <v>166</v>
      </c>
      <c r="F33" s="8" t="s">
        <v>108</v>
      </c>
      <c r="G33" s="7" t="s">
        <v>109</v>
      </c>
      <c r="H33" s="9" t="s">
        <v>84</v>
      </c>
      <c r="I33" s="9" t="s">
        <v>324</v>
      </c>
      <c r="J33" s="9" t="s">
        <v>82</v>
      </c>
    </row>
    <row r="34" spans="1:10" x14ac:dyDescent="0.2">
      <c r="A34" s="54" t="s">
        <v>20</v>
      </c>
      <c r="B34" s="3">
        <v>0.37083333333333335</v>
      </c>
      <c r="C34" s="4">
        <v>7</v>
      </c>
      <c r="D34" s="7" t="s">
        <v>3</v>
      </c>
      <c r="E34" s="7" t="s">
        <v>168</v>
      </c>
      <c r="F34" s="7" t="s">
        <v>110</v>
      </c>
      <c r="G34" s="7" t="s">
        <v>111</v>
      </c>
      <c r="H34" s="9" t="s">
        <v>86</v>
      </c>
      <c r="I34" s="9" t="s">
        <v>324</v>
      </c>
      <c r="J34" s="9" t="s">
        <v>81</v>
      </c>
    </row>
    <row r="35" spans="1:10" x14ac:dyDescent="0.2">
      <c r="A35" s="54" t="s">
        <v>20</v>
      </c>
      <c r="B35" s="3">
        <v>0.57361111111111118</v>
      </c>
      <c r="C35" s="4">
        <v>46</v>
      </c>
      <c r="D35" s="7" t="s">
        <v>3</v>
      </c>
      <c r="E35" s="7" t="s">
        <v>168</v>
      </c>
      <c r="F35" s="7" t="s">
        <v>28</v>
      </c>
      <c r="G35" s="7" t="s">
        <v>29</v>
      </c>
      <c r="H35" s="9" t="s">
        <v>84</v>
      </c>
      <c r="I35" s="9" t="s">
        <v>324</v>
      </c>
      <c r="J35" s="9" t="s">
        <v>80</v>
      </c>
    </row>
    <row r="36" spans="1:10" x14ac:dyDescent="0.2">
      <c r="A36" s="54" t="s">
        <v>21</v>
      </c>
      <c r="B36" s="3">
        <v>0.42708333333333331</v>
      </c>
      <c r="C36" s="4">
        <v>99</v>
      </c>
      <c r="D36" s="7" t="s">
        <v>3</v>
      </c>
      <c r="E36" s="7" t="s">
        <v>168</v>
      </c>
      <c r="F36" s="7" t="s">
        <v>31</v>
      </c>
      <c r="G36" s="7" t="s">
        <v>32</v>
      </c>
      <c r="H36" s="9" t="s">
        <v>86</v>
      </c>
      <c r="I36" s="9" t="s">
        <v>324</v>
      </c>
      <c r="J36" s="9" t="s">
        <v>280</v>
      </c>
    </row>
    <row r="37" spans="1:10" x14ac:dyDescent="0.2">
      <c r="A37" s="54" t="s">
        <v>21</v>
      </c>
      <c r="B37" s="3">
        <v>0.55972222222222223</v>
      </c>
      <c r="C37" s="4">
        <v>122</v>
      </c>
      <c r="D37" s="7" t="s">
        <v>3</v>
      </c>
      <c r="E37" s="7" t="s">
        <v>168</v>
      </c>
      <c r="F37" s="7" t="s">
        <v>27</v>
      </c>
      <c r="G37" s="7" t="s">
        <v>112</v>
      </c>
      <c r="H37" s="9" t="s">
        <v>84</v>
      </c>
      <c r="I37" s="9" t="s">
        <v>324</v>
      </c>
      <c r="J37" s="9" t="s">
        <v>82</v>
      </c>
    </row>
    <row r="38" spans="1:10" x14ac:dyDescent="0.2">
      <c r="A38" s="54" t="s">
        <v>20</v>
      </c>
      <c r="B38" s="3">
        <v>0.375</v>
      </c>
      <c r="C38" s="4">
        <v>8</v>
      </c>
      <c r="D38" s="7" t="s">
        <v>3</v>
      </c>
      <c r="E38" s="7" t="s">
        <v>167</v>
      </c>
      <c r="F38" s="8" t="s">
        <v>113</v>
      </c>
      <c r="G38" s="7" t="s">
        <v>114</v>
      </c>
      <c r="H38" s="9" t="s">
        <v>86</v>
      </c>
      <c r="I38" s="9" t="s">
        <v>324</v>
      </c>
      <c r="J38" s="9" t="s">
        <v>81</v>
      </c>
    </row>
    <row r="39" spans="1:10" x14ac:dyDescent="0.2">
      <c r="A39" s="54" t="s">
        <v>20</v>
      </c>
      <c r="B39" s="3">
        <v>0.57777777777777783</v>
      </c>
      <c r="C39" s="4">
        <v>47</v>
      </c>
      <c r="D39" s="7" t="s">
        <v>3</v>
      </c>
      <c r="E39" s="7" t="s">
        <v>167</v>
      </c>
      <c r="F39" s="8" t="s">
        <v>115</v>
      </c>
      <c r="G39" s="7" t="s">
        <v>116</v>
      </c>
      <c r="H39" s="9" t="s">
        <v>84</v>
      </c>
      <c r="I39" s="9" t="s">
        <v>324</v>
      </c>
      <c r="J39" s="9" t="s">
        <v>80</v>
      </c>
    </row>
    <row r="40" spans="1:10" x14ac:dyDescent="0.2">
      <c r="A40" s="54" t="s">
        <v>21</v>
      </c>
      <c r="B40" s="3">
        <v>0.43194444444444446</v>
      </c>
      <c r="C40" s="4">
        <v>100</v>
      </c>
      <c r="D40" s="7" t="s">
        <v>3</v>
      </c>
      <c r="E40" s="7" t="s">
        <v>167</v>
      </c>
      <c r="F40" s="8" t="s">
        <v>117</v>
      </c>
      <c r="G40" s="7" t="s">
        <v>118</v>
      </c>
      <c r="H40" s="9" t="s">
        <v>86</v>
      </c>
      <c r="I40" s="9" t="s">
        <v>324</v>
      </c>
      <c r="J40" s="9" t="s">
        <v>280</v>
      </c>
    </row>
    <row r="41" spans="1:10" x14ac:dyDescent="0.2">
      <c r="A41" s="54" t="s">
        <v>21</v>
      </c>
      <c r="B41" s="3">
        <v>0.56458333333333333</v>
      </c>
      <c r="C41" s="4">
        <v>123</v>
      </c>
      <c r="D41" s="7" t="s">
        <v>3</v>
      </c>
      <c r="E41" s="7" t="s">
        <v>167</v>
      </c>
      <c r="F41" s="8" t="s">
        <v>119</v>
      </c>
      <c r="G41" s="7" t="s">
        <v>120</v>
      </c>
      <c r="H41" s="9" t="s">
        <v>84</v>
      </c>
      <c r="I41" s="9" t="s">
        <v>324</v>
      </c>
      <c r="J41" s="9" t="s">
        <v>82</v>
      </c>
    </row>
    <row r="42" spans="1:10" x14ac:dyDescent="0.2">
      <c r="A42" s="54" t="s">
        <v>20</v>
      </c>
      <c r="B42" s="3">
        <v>0.3527777777777778</v>
      </c>
      <c r="C42" s="4">
        <v>3</v>
      </c>
      <c r="D42" s="7" t="s">
        <v>6</v>
      </c>
      <c r="E42" s="7" t="s">
        <v>255</v>
      </c>
      <c r="F42" s="7" t="s">
        <v>270</v>
      </c>
      <c r="G42" s="7" t="s">
        <v>271</v>
      </c>
      <c r="H42" s="9" t="s">
        <v>86</v>
      </c>
      <c r="I42" s="9" t="s">
        <v>324</v>
      </c>
      <c r="J42" s="9" t="s">
        <v>81</v>
      </c>
    </row>
    <row r="43" spans="1:10" x14ac:dyDescent="0.2">
      <c r="A43" s="54" t="s">
        <v>20</v>
      </c>
      <c r="B43" s="3">
        <v>0.64930555555555558</v>
      </c>
      <c r="C43" s="4">
        <v>62</v>
      </c>
      <c r="D43" s="7" t="s">
        <v>6</v>
      </c>
      <c r="E43" s="7" t="s">
        <v>255</v>
      </c>
      <c r="F43" s="7" t="s">
        <v>272</v>
      </c>
      <c r="G43" s="7" t="s">
        <v>273</v>
      </c>
      <c r="H43" s="9" t="s">
        <v>84</v>
      </c>
      <c r="I43" s="9" t="s">
        <v>324</v>
      </c>
      <c r="J43" s="9" t="s">
        <v>80</v>
      </c>
    </row>
    <row r="44" spans="1:10" x14ac:dyDescent="0.2">
      <c r="A44" s="54" t="s">
        <v>21</v>
      </c>
      <c r="B44" s="3">
        <v>0.43611111111111112</v>
      </c>
      <c r="C44" s="4">
        <v>101</v>
      </c>
      <c r="D44" s="7" t="s">
        <v>6</v>
      </c>
      <c r="E44" s="7" t="s">
        <v>255</v>
      </c>
      <c r="F44" s="7" t="s">
        <v>33</v>
      </c>
      <c r="G44" s="7" t="s">
        <v>274</v>
      </c>
      <c r="H44" s="9" t="s">
        <v>86</v>
      </c>
      <c r="I44" s="9" t="s">
        <v>324</v>
      </c>
      <c r="J44" s="9" t="s">
        <v>280</v>
      </c>
    </row>
    <row r="45" spans="1:10" x14ac:dyDescent="0.2">
      <c r="A45" s="54" t="s">
        <v>21</v>
      </c>
      <c r="B45" s="3">
        <v>0.61319444444444449</v>
      </c>
      <c r="C45" s="4">
        <v>132</v>
      </c>
      <c r="D45" s="7" t="s">
        <v>6</v>
      </c>
      <c r="E45" s="7" t="s">
        <v>255</v>
      </c>
      <c r="F45" s="7" t="s">
        <v>275</v>
      </c>
      <c r="G45" s="7" t="s">
        <v>276</v>
      </c>
      <c r="H45" s="9" t="s">
        <v>84</v>
      </c>
      <c r="I45" s="9" t="s">
        <v>324</v>
      </c>
      <c r="J45" s="9" t="s">
        <v>82</v>
      </c>
    </row>
    <row r="46" spans="1:10" x14ac:dyDescent="0.2">
      <c r="A46" s="54" t="s">
        <v>20</v>
      </c>
      <c r="B46" s="3">
        <v>0.35694444444444445</v>
      </c>
      <c r="C46" s="4">
        <v>4</v>
      </c>
      <c r="D46" s="7" t="s">
        <v>6</v>
      </c>
      <c r="E46" s="7" t="s">
        <v>253</v>
      </c>
      <c r="F46" s="7" t="s">
        <v>34</v>
      </c>
      <c r="G46" s="7" t="s">
        <v>263</v>
      </c>
      <c r="H46" s="9" t="s">
        <v>86</v>
      </c>
      <c r="I46" s="9" t="s">
        <v>324</v>
      </c>
      <c r="J46" s="9" t="s">
        <v>81</v>
      </c>
    </row>
    <row r="47" spans="1:10" x14ac:dyDescent="0.2">
      <c r="A47" s="54" t="s">
        <v>20</v>
      </c>
      <c r="B47" s="3">
        <v>0.55972222222222223</v>
      </c>
      <c r="C47" s="4">
        <v>43</v>
      </c>
      <c r="D47" s="7" t="s">
        <v>6</v>
      </c>
      <c r="E47" s="7" t="s">
        <v>253</v>
      </c>
      <c r="F47" s="7" t="s">
        <v>264</v>
      </c>
      <c r="G47" s="7" t="s">
        <v>265</v>
      </c>
      <c r="H47" s="9" t="s">
        <v>84</v>
      </c>
      <c r="I47" s="9" t="s">
        <v>324</v>
      </c>
      <c r="J47" s="9" t="s">
        <v>80</v>
      </c>
    </row>
    <row r="48" spans="1:10" x14ac:dyDescent="0.2">
      <c r="A48" s="54" t="s">
        <v>21</v>
      </c>
      <c r="B48" s="3">
        <v>0.44097222222222227</v>
      </c>
      <c r="C48" s="4">
        <v>102</v>
      </c>
      <c r="D48" s="7" t="s">
        <v>6</v>
      </c>
      <c r="E48" s="7" t="s">
        <v>253</v>
      </c>
      <c r="F48" s="7" t="s">
        <v>266</v>
      </c>
      <c r="G48" s="7" t="s">
        <v>267</v>
      </c>
      <c r="H48" s="9" t="s">
        <v>86</v>
      </c>
      <c r="I48" s="9" t="s">
        <v>324</v>
      </c>
      <c r="J48" s="9" t="s">
        <v>280</v>
      </c>
    </row>
    <row r="49" spans="1:10" x14ac:dyDescent="0.2">
      <c r="A49" s="54" t="s">
        <v>21</v>
      </c>
      <c r="B49" s="3">
        <v>0.61736111111111114</v>
      </c>
      <c r="C49" s="4">
        <v>133</v>
      </c>
      <c r="D49" s="7" t="s">
        <v>6</v>
      </c>
      <c r="E49" s="7" t="s">
        <v>253</v>
      </c>
      <c r="F49" s="7" t="s">
        <v>268</v>
      </c>
      <c r="G49" s="7" t="s">
        <v>269</v>
      </c>
      <c r="H49" s="9" t="s">
        <v>84</v>
      </c>
      <c r="I49" s="9" t="s">
        <v>324</v>
      </c>
      <c r="J49" s="9" t="s">
        <v>82</v>
      </c>
    </row>
    <row r="50" spans="1:10" x14ac:dyDescent="0.2">
      <c r="A50" s="54" t="s">
        <v>20</v>
      </c>
      <c r="B50" s="3">
        <v>0.36180555555555555</v>
      </c>
      <c r="C50" s="4">
        <v>5</v>
      </c>
      <c r="D50" s="7" t="s">
        <v>6</v>
      </c>
      <c r="E50" s="7" t="s">
        <v>49</v>
      </c>
      <c r="F50" s="7" t="s">
        <v>256</v>
      </c>
      <c r="G50" s="7" t="s">
        <v>257</v>
      </c>
      <c r="H50" s="9" t="s">
        <v>86</v>
      </c>
      <c r="I50" s="9" t="s">
        <v>324</v>
      </c>
      <c r="J50" s="9" t="s">
        <v>81</v>
      </c>
    </row>
    <row r="51" spans="1:10" x14ac:dyDescent="0.2">
      <c r="A51" s="54" t="s">
        <v>20</v>
      </c>
      <c r="B51" s="3">
        <v>0.56458333333333333</v>
      </c>
      <c r="C51" s="4">
        <v>44</v>
      </c>
      <c r="D51" s="7" t="s">
        <v>6</v>
      </c>
      <c r="E51" s="7" t="s">
        <v>49</v>
      </c>
      <c r="F51" s="7" t="s">
        <v>258</v>
      </c>
      <c r="G51" s="7" t="s">
        <v>259</v>
      </c>
      <c r="H51" s="9" t="s">
        <v>84</v>
      </c>
      <c r="I51" s="9" t="s">
        <v>324</v>
      </c>
      <c r="J51" s="9" t="s">
        <v>80</v>
      </c>
    </row>
    <row r="52" spans="1:10" x14ac:dyDescent="0.2">
      <c r="A52" s="54" t="s">
        <v>21</v>
      </c>
      <c r="B52" s="3">
        <v>0.44513888888888892</v>
      </c>
      <c r="C52" s="4">
        <v>103</v>
      </c>
      <c r="D52" s="7" t="s">
        <v>6</v>
      </c>
      <c r="E52" s="7" t="s">
        <v>49</v>
      </c>
      <c r="F52" s="7" t="s">
        <v>48</v>
      </c>
      <c r="G52" s="7" t="s">
        <v>260</v>
      </c>
      <c r="H52" s="9" t="s">
        <v>86</v>
      </c>
      <c r="I52" s="9" t="s">
        <v>324</v>
      </c>
      <c r="J52" s="9" t="s">
        <v>280</v>
      </c>
    </row>
    <row r="53" spans="1:10" x14ac:dyDescent="0.2">
      <c r="A53" s="54" t="s">
        <v>21</v>
      </c>
      <c r="B53" s="3">
        <v>0.62152777777777779</v>
      </c>
      <c r="C53" s="4">
        <v>134</v>
      </c>
      <c r="D53" s="7" t="s">
        <v>6</v>
      </c>
      <c r="E53" s="7" t="s">
        <v>49</v>
      </c>
      <c r="F53" s="7" t="s">
        <v>261</v>
      </c>
      <c r="G53" s="7" t="s">
        <v>262</v>
      </c>
      <c r="H53" s="9" t="s">
        <v>84</v>
      </c>
      <c r="I53" s="9" t="s">
        <v>324</v>
      </c>
      <c r="J53" s="9" t="s">
        <v>82</v>
      </c>
    </row>
    <row r="54" spans="1:10" x14ac:dyDescent="0.2">
      <c r="A54" s="54" t="s">
        <v>20</v>
      </c>
      <c r="B54" s="3">
        <v>0.40486111111111112</v>
      </c>
      <c r="C54" s="4">
        <v>15</v>
      </c>
      <c r="D54" s="7" t="s">
        <v>8</v>
      </c>
      <c r="E54" s="7" t="s">
        <v>277</v>
      </c>
      <c r="F54" s="7" t="s">
        <v>35</v>
      </c>
      <c r="G54" s="7" t="s">
        <v>36</v>
      </c>
      <c r="H54" s="9" t="s">
        <v>86</v>
      </c>
      <c r="I54" s="9" t="s">
        <v>324</v>
      </c>
      <c r="J54" s="9" t="s">
        <v>81</v>
      </c>
    </row>
    <row r="55" spans="1:10" x14ac:dyDescent="0.2">
      <c r="A55" s="54" t="s">
        <v>20</v>
      </c>
      <c r="B55" s="3">
        <v>0.65902777777777777</v>
      </c>
      <c r="C55" s="4">
        <v>64</v>
      </c>
      <c r="D55" s="7" t="s">
        <v>8</v>
      </c>
      <c r="E55" s="7" t="s">
        <v>277</v>
      </c>
      <c r="F55" s="7" t="s">
        <v>37</v>
      </c>
      <c r="G55" s="7" t="s">
        <v>293</v>
      </c>
      <c r="H55" s="9" t="s">
        <v>84</v>
      </c>
      <c r="I55" s="9" t="s">
        <v>324</v>
      </c>
      <c r="J55" s="9" t="s">
        <v>80</v>
      </c>
    </row>
    <row r="56" spans="1:10" x14ac:dyDescent="0.2">
      <c r="A56" s="54" t="s">
        <v>21</v>
      </c>
      <c r="B56" s="3">
        <v>0.48472222222222222</v>
      </c>
      <c r="C56" s="4">
        <v>110</v>
      </c>
      <c r="D56" s="7" t="s">
        <v>8</v>
      </c>
      <c r="E56" s="7" t="s">
        <v>277</v>
      </c>
      <c r="F56" s="7" t="s">
        <v>294</v>
      </c>
      <c r="G56" s="7" t="s">
        <v>295</v>
      </c>
      <c r="H56" s="9" t="s">
        <v>86</v>
      </c>
      <c r="I56" s="9" t="s">
        <v>324</v>
      </c>
      <c r="J56" s="9" t="s">
        <v>280</v>
      </c>
    </row>
    <row r="57" spans="1:10" x14ac:dyDescent="0.2">
      <c r="A57" s="54" t="s">
        <v>21</v>
      </c>
      <c r="B57" s="3">
        <v>0.65416666666666667</v>
      </c>
      <c r="C57" s="4">
        <v>141</v>
      </c>
      <c r="D57" s="7" t="s">
        <v>8</v>
      </c>
      <c r="E57" s="7" t="s">
        <v>277</v>
      </c>
      <c r="F57" s="7" t="s">
        <v>296</v>
      </c>
      <c r="G57" s="7" t="s">
        <v>297</v>
      </c>
      <c r="H57" s="9" t="s">
        <v>84</v>
      </c>
      <c r="I57" s="9" t="s">
        <v>324</v>
      </c>
      <c r="J57" s="9" t="s">
        <v>82</v>
      </c>
    </row>
    <row r="58" spans="1:10" x14ac:dyDescent="0.2">
      <c r="A58" s="54" t="s">
        <v>20</v>
      </c>
      <c r="B58" s="3">
        <v>0.34375</v>
      </c>
      <c r="C58" s="4">
        <v>1</v>
      </c>
      <c r="D58" s="7" t="s">
        <v>165</v>
      </c>
      <c r="E58" s="7" t="s">
        <v>187</v>
      </c>
      <c r="F58" s="7" t="s">
        <v>188</v>
      </c>
      <c r="G58" s="7" t="s">
        <v>189</v>
      </c>
      <c r="H58" s="9" t="s">
        <v>86</v>
      </c>
      <c r="I58" s="9" t="s">
        <v>324</v>
      </c>
      <c r="J58" s="9" t="s">
        <v>81</v>
      </c>
    </row>
    <row r="59" spans="1:10" x14ac:dyDescent="0.2">
      <c r="A59" s="54" t="s">
        <v>20</v>
      </c>
      <c r="B59" s="3">
        <v>0.58263888888888882</v>
      </c>
      <c r="C59" s="4">
        <v>48</v>
      </c>
      <c r="D59" s="7" t="s">
        <v>165</v>
      </c>
      <c r="E59" s="7" t="s">
        <v>187</v>
      </c>
      <c r="F59" s="7" t="s">
        <v>190</v>
      </c>
      <c r="G59" s="7" t="s">
        <v>191</v>
      </c>
      <c r="H59" s="9" t="s">
        <v>84</v>
      </c>
      <c r="I59" s="9" t="s">
        <v>324</v>
      </c>
      <c r="J59" s="9" t="s">
        <v>80</v>
      </c>
    </row>
    <row r="60" spans="1:10" x14ac:dyDescent="0.2">
      <c r="A60" s="54" t="s">
        <v>21</v>
      </c>
      <c r="B60" s="3">
        <v>0.44930555555555557</v>
      </c>
      <c r="C60" s="4">
        <v>104</v>
      </c>
      <c r="D60" s="7" t="s">
        <v>165</v>
      </c>
      <c r="E60" s="7" t="s">
        <v>187</v>
      </c>
      <c r="F60" s="7" t="s">
        <v>192</v>
      </c>
      <c r="G60" s="7" t="s">
        <v>193</v>
      </c>
      <c r="H60" s="9" t="s">
        <v>86</v>
      </c>
      <c r="I60" s="9" t="s">
        <v>324</v>
      </c>
      <c r="J60" s="9" t="s">
        <v>280</v>
      </c>
    </row>
    <row r="61" spans="1:10" x14ac:dyDescent="0.2">
      <c r="A61" s="54" t="s">
        <v>21</v>
      </c>
      <c r="B61" s="3">
        <v>0.64444444444444449</v>
      </c>
      <c r="C61" s="4">
        <v>139</v>
      </c>
      <c r="D61" s="7" t="s">
        <v>165</v>
      </c>
      <c r="E61" s="7" t="s">
        <v>187</v>
      </c>
      <c r="F61" s="7" t="s">
        <v>194</v>
      </c>
      <c r="G61" s="7" t="s">
        <v>195</v>
      </c>
      <c r="H61" s="9" t="s">
        <v>84</v>
      </c>
      <c r="I61" s="9" t="s">
        <v>324</v>
      </c>
      <c r="J61" s="9" t="s">
        <v>82</v>
      </c>
    </row>
    <row r="62" spans="1:10" x14ac:dyDescent="0.2">
      <c r="A62" s="54" t="s">
        <v>20</v>
      </c>
      <c r="B62" s="3">
        <v>0.34791666666666665</v>
      </c>
      <c r="C62" s="4">
        <v>2</v>
      </c>
      <c r="D62" s="7" t="s">
        <v>165</v>
      </c>
      <c r="E62" s="7" t="s">
        <v>186</v>
      </c>
      <c r="F62" s="7" t="s">
        <v>178</v>
      </c>
      <c r="G62" s="7" t="s">
        <v>179</v>
      </c>
      <c r="H62" s="9" t="s">
        <v>86</v>
      </c>
      <c r="I62" s="9" t="s">
        <v>324</v>
      </c>
      <c r="J62" s="9" t="s">
        <v>81</v>
      </c>
    </row>
    <row r="63" spans="1:10" x14ac:dyDescent="0.2">
      <c r="A63" s="54" t="s">
        <v>20</v>
      </c>
      <c r="B63" s="3">
        <v>0.58680555555555558</v>
      </c>
      <c r="C63" s="4">
        <v>49</v>
      </c>
      <c r="D63" s="7" t="s">
        <v>165</v>
      </c>
      <c r="E63" s="7" t="s">
        <v>186</v>
      </c>
      <c r="F63" s="7" t="s">
        <v>180</v>
      </c>
      <c r="G63" s="7" t="s">
        <v>181</v>
      </c>
      <c r="H63" s="9" t="s">
        <v>84</v>
      </c>
      <c r="I63" s="9" t="s">
        <v>324</v>
      </c>
      <c r="J63" s="9" t="s">
        <v>80</v>
      </c>
    </row>
    <row r="64" spans="1:10" x14ac:dyDescent="0.2">
      <c r="A64" s="54" t="s">
        <v>21</v>
      </c>
      <c r="B64" s="3">
        <v>0.45347222222222222</v>
      </c>
      <c r="C64" s="4">
        <v>105</v>
      </c>
      <c r="D64" s="7" t="s">
        <v>165</v>
      </c>
      <c r="E64" s="7" t="s">
        <v>186</v>
      </c>
      <c r="F64" s="7" t="s">
        <v>182</v>
      </c>
      <c r="G64" s="7" t="s">
        <v>183</v>
      </c>
      <c r="H64" s="9" t="s">
        <v>86</v>
      </c>
      <c r="I64" s="9" t="s">
        <v>324</v>
      </c>
      <c r="J64" s="9" t="s">
        <v>280</v>
      </c>
    </row>
    <row r="65" spans="1:11" x14ac:dyDescent="0.2">
      <c r="A65" s="54" t="s">
        <v>21</v>
      </c>
      <c r="B65" s="3">
        <v>0.64930555555555558</v>
      </c>
      <c r="C65" s="4">
        <v>140</v>
      </c>
      <c r="D65" s="7" t="s">
        <v>165</v>
      </c>
      <c r="E65" s="7" t="s">
        <v>186</v>
      </c>
      <c r="F65" s="7" t="s">
        <v>184</v>
      </c>
      <c r="G65" s="7" t="s">
        <v>185</v>
      </c>
      <c r="H65" s="9" t="s">
        <v>84</v>
      </c>
      <c r="I65" s="9" t="s">
        <v>324</v>
      </c>
      <c r="J65" s="9" t="s">
        <v>82</v>
      </c>
    </row>
    <row r="66" spans="1:11" x14ac:dyDescent="0.2">
      <c r="A66" s="54" t="s">
        <v>20</v>
      </c>
      <c r="B66" s="3">
        <v>0.3888888888888889</v>
      </c>
      <c r="C66" s="4">
        <v>11</v>
      </c>
      <c r="D66" s="7" t="s">
        <v>0</v>
      </c>
      <c r="E66" s="7" t="s">
        <v>213</v>
      </c>
      <c r="F66" s="7" t="s">
        <v>144</v>
      </c>
      <c r="G66" s="7" t="s">
        <v>145</v>
      </c>
      <c r="H66" s="9" t="s">
        <v>86</v>
      </c>
      <c r="I66" s="9" t="s">
        <v>324</v>
      </c>
      <c r="J66" s="9" t="s">
        <v>81</v>
      </c>
    </row>
    <row r="67" spans="1:11" x14ac:dyDescent="0.2">
      <c r="A67" s="54" t="s">
        <v>20</v>
      </c>
      <c r="B67" s="3">
        <v>0.54583333333333328</v>
      </c>
      <c r="C67" s="4">
        <v>40</v>
      </c>
      <c r="D67" s="7" t="s">
        <v>0</v>
      </c>
      <c r="E67" s="7" t="s">
        <v>213</v>
      </c>
      <c r="F67" s="7" t="s">
        <v>146</v>
      </c>
      <c r="G67" s="7" t="s">
        <v>147</v>
      </c>
      <c r="H67" s="9" t="s">
        <v>84</v>
      </c>
      <c r="I67" s="9" t="s">
        <v>324</v>
      </c>
      <c r="J67" s="9" t="s">
        <v>80</v>
      </c>
    </row>
    <row r="68" spans="1:11" x14ac:dyDescent="0.2">
      <c r="A68" s="54" t="s">
        <v>21</v>
      </c>
      <c r="B68" s="3">
        <v>0.40486111111111112</v>
      </c>
      <c r="C68" s="4">
        <v>94</v>
      </c>
      <c r="D68" s="7" t="s">
        <v>0</v>
      </c>
      <c r="E68" s="7" t="s">
        <v>213</v>
      </c>
      <c r="F68" s="7" t="s">
        <v>148</v>
      </c>
      <c r="G68" s="7" t="s">
        <v>149</v>
      </c>
      <c r="H68" s="9" t="s">
        <v>86</v>
      </c>
      <c r="I68" s="9" t="s">
        <v>324</v>
      </c>
      <c r="J68" s="9" t="s">
        <v>280</v>
      </c>
    </row>
    <row r="69" spans="1:11" x14ac:dyDescent="0.2">
      <c r="A69" s="54" t="s">
        <v>21</v>
      </c>
      <c r="B69" s="3">
        <v>0.57777777777777783</v>
      </c>
      <c r="C69" s="4">
        <v>126</v>
      </c>
      <c r="D69" s="7" t="s">
        <v>0</v>
      </c>
      <c r="E69" s="7" t="s">
        <v>213</v>
      </c>
      <c r="F69" s="7" t="s">
        <v>150</v>
      </c>
      <c r="G69" s="7" t="s">
        <v>151</v>
      </c>
      <c r="H69" s="9" t="s">
        <v>84</v>
      </c>
      <c r="I69" s="9" t="s">
        <v>324</v>
      </c>
      <c r="J69" s="9" t="s">
        <v>82</v>
      </c>
    </row>
    <row r="70" spans="1:11" x14ac:dyDescent="0.2">
      <c r="A70" s="54" t="s">
        <v>20</v>
      </c>
      <c r="B70" s="3">
        <v>0.39374999999999999</v>
      </c>
      <c r="C70" s="4">
        <v>12</v>
      </c>
      <c r="D70" s="7" t="s">
        <v>0</v>
      </c>
      <c r="E70" s="7" t="s">
        <v>214</v>
      </c>
      <c r="F70" s="7" t="s">
        <v>136</v>
      </c>
      <c r="G70" s="7" t="s">
        <v>137</v>
      </c>
      <c r="H70" s="9" t="s">
        <v>86</v>
      </c>
      <c r="I70" s="9" t="s">
        <v>324</v>
      </c>
      <c r="J70" s="9" t="s">
        <v>81</v>
      </c>
    </row>
    <row r="71" spans="1:11" x14ac:dyDescent="0.2">
      <c r="A71" s="54" t="s">
        <v>20</v>
      </c>
      <c r="B71" s="3">
        <v>0.55069444444444449</v>
      </c>
      <c r="C71" s="4">
        <v>41</v>
      </c>
      <c r="D71" s="7" t="s">
        <v>0</v>
      </c>
      <c r="E71" s="7" t="s">
        <v>214</v>
      </c>
      <c r="F71" s="7" t="s">
        <v>138</v>
      </c>
      <c r="G71" s="7" t="s">
        <v>139</v>
      </c>
      <c r="H71" s="9" t="s">
        <v>84</v>
      </c>
      <c r="I71" s="9" t="s">
        <v>324</v>
      </c>
      <c r="J71" s="9" t="s">
        <v>80</v>
      </c>
    </row>
    <row r="72" spans="1:11" x14ac:dyDescent="0.2">
      <c r="A72" s="54" t="s">
        <v>21</v>
      </c>
      <c r="B72" s="3">
        <v>0.40902777777777777</v>
      </c>
      <c r="C72" s="4">
        <v>95</v>
      </c>
      <c r="D72" s="7" t="s">
        <v>0</v>
      </c>
      <c r="E72" s="7" t="s">
        <v>214</v>
      </c>
      <c r="F72" s="7" t="s">
        <v>140</v>
      </c>
      <c r="G72" s="7" t="s">
        <v>141</v>
      </c>
      <c r="H72" s="9" t="s">
        <v>86</v>
      </c>
      <c r="I72" s="9" t="s">
        <v>324</v>
      </c>
      <c r="J72" s="9" t="s">
        <v>280</v>
      </c>
    </row>
    <row r="73" spans="1:11" x14ac:dyDescent="0.2">
      <c r="A73" s="54" t="s">
        <v>21</v>
      </c>
      <c r="B73" s="3">
        <v>0.58263888888888882</v>
      </c>
      <c r="C73" s="4">
        <v>127</v>
      </c>
      <c r="D73" s="7" t="s">
        <v>0</v>
      </c>
      <c r="E73" s="7" t="s">
        <v>214</v>
      </c>
      <c r="F73" s="7" t="s">
        <v>142</v>
      </c>
      <c r="G73" s="7" t="s">
        <v>143</v>
      </c>
      <c r="H73" s="9" t="s">
        <v>84</v>
      </c>
      <c r="I73" s="9" t="s">
        <v>324</v>
      </c>
      <c r="J73" s="9" t="s">
        <v>82</v>
      </c>
    </row>
    <row r="74" spans="1:11" x14ac:dyDescent="0.2">
      <c r="A74" s="54" t="s">
        <v>20</v>
      </c>
      <c r="B74" s="3">
        <v>0.39583333333333331</v>
      </c>
      <c r="C74" s="4">
        <v>13</v>
      </c>
      <c r="D74" s="7" t="s">
        <v>1</v>
      </c>
      <c r="E74" s="7" t="s">
        <v>152</v>
      </c>
      <c r="F74" s="7" t="s">
        <v>318</v>
      </c>
      <c r="G74" s="7" t="s">
        <v>319</v>
      </c>
      <c r="H74" s="9" t="s">
        <v>86</v>
      </c>
      <c r="I74" s="9" t="s">
        <v>324</v>
      </c>
      <c r="J74" s="9" t="s">
        <v>81</v>
      </c>
    </row>
    <row r="75" spans="1:11" x14ac:dyDescent="0.2">
      <c r="A75" s="54" t="s">
        <v>20</v>
      </c>
      <c r="B75" s="3">
        <v>0.59166666666666667</v>
      </c>
      <c r="C75" s="4">
        <v>50</v>
      </c>
      <c r="D75" s="7" t="s">
        <v>1</v>
      </c>
      <c r="E75" s="7" t="s">
        <v>152</v>
      </c>
      <c r="F75" s="7" t="s">
        <v>154</v>
      </c>
      <c r="G75" s="7" t="s">
        <v>155</v>
      </c>
      <c r="H75" s="9" t="s">
        <v>84</v>
      </c>
      <c r="I75" s="9" t="s">
        <v>324</v>
      </c>
      <c r="J75" s="9" t="s">
        <v>80</v>
      </c>
    </row>
    <row r="76" spans="1:11" x14ac:dyDescent="0.2">
      <c r="A76" s="54" t="s">
        <v>21</v>
      </c>
      <c r="B76" s="3">
        <v>0.41388888888888892</v>
      </c>
      <c r="C76" s="4">
        <v>96</v>
      </c>
      <c r="D76" s="7" t="s">
        <v>1</v>
      </c>
      <c r="E76" s="7" t="s">
        <v>152</v>
      </c>
      <c r="F76" s="7" t="s">
        <v>156</v>
      </c>
      <c r="G76" s="7" t="s">
        <v>157</v>
      </c>
      <c r="H76" s="9" t="s">
        <v>86</v>
      </c>
      <c r="I76" s="9" t="s">
        <v>324</v>
      </c>
      <c r="J76" s="9" t="s">
        <v>280</v>
      </c>
    </row>
    <row r="77" spans="1:11" x14ac:dyDescent="0.2">
      <c r="A77" s="54" t="s">
        <v>21</v>
      </c>
      <c r="B77" s="3">
        <v>0.58680555555555558</v>
      </c>
      <c r="C77" s="4">
        <v>128</v>
      </c>
      <c r="D77" s="7" t="s">
        <v>1</v>
      </c>
      <c r="E77" s="7" t="s">
        <v>152</v>
      </c>
      <c r="F77" s="7" t="s">
        <v>41</v>
      </c>
      <c r="G77" s="7" t="s">
        <v>42</v>
      </c>
      <c r="H77" s="9" t="s">
        <v>84</v>
      </c>
      <c r="I77" s="9" t="s">
        <v>324</v>
      </c>
      <c r="J77" s="9" t="s">
        <v>82</v>
      </c>
    </row>
    <row r="78" spans="1:11" x14ac:dyDescent="0.2">
      <c r="A78" s="54" t="s">
        <v>20</v>
      </c>
      <c r="B78" s="3">
        <v>0.39999999999999997</v>
      </c>
      <c r="C78" s="4">
        <v>14</v>
      </c>
      <c r="D78" s="7" t="s">
        <v>1</v>
      </c>
      <c r="E78" s="7" t="s">
        <v>153</v>
      </c>
      <c r="F78" s="7" t="s">
        <v>158</v>
      </c>
      <c r="G78" s="7" t="s">
        <v>159</v>
      </c>
      <c r="H78" s="9" t="s">
        <v>86</v>
      </c>
      <c r="I78" s="9" t="s">
        <v>324</v>
      </c>
      <c r="J78" s="9" t="s">
        <v>81</v>
      </c>
    </row>
    <row r="79" spans="1:11" s="2" customFormat="1" x14ac:dyDescent="0.2">
      <c r="A79" s="54" t="s">
        <v>20</v>
      </c>
      <c r="B79" s="3">
        <v>0.59583333333333333</v>
      </c>
      <c r="C79" s="4">
        <v>51</v>
      </c>
      <c r="D79" s="7" t="s">
        <v>1</v>
      </c>
      <c r="E79" s="7" t="s">
        <v>153</v>
      </c>
      <c r="F79" s="7" t="s">
        <v>160</v>
      </c>
      <c r="G79" s="7" t="s">
        <v>161</v>
      </c>
      <c r="H79" s="9" t="s">
        <v>84</v>
      </c>
      <c r="I79" s="9" t="s">
        <v>324</v>
      </c>
      <c r="J79" s="9" t="s">
        <v>80</v>
      </c>
      <c r="K79"/>
    </row>
    <row r="80" spans="1:11" x14ac:dyDescent="0.2">
      <c r="A80" s="54" t="s">
        <v>21</v>
      </c>
      <c r="B80" s="3">
        <v>0.41805555555555557</v>
      </c>
      <c r="C80" s="4">
        <v>97</v>
      </c>
      <c r="D80" s="7" t="s">
        <v>1</v>
      </c>
      <c r="E80" s="7" t="s">
        <v>153</v>
      </c>
      <c r="F80" s="7" t="s">
        <v>43</v>
      </c>
      <c r="G80" s="7" t="s">
        <v>162</v>
      </c>
      <c r="H80" s="9" t="s">
        <v>86</v>
      </c>
      <c r="I80" s="9" t="s">
        <v>324</v>
      </c>
      <c r="J80" s="9" t="s">
        <v>280</v>
      </c>
    </row>
    <row r="81" spans="1:10" x14ac:dyDescent="0.2">
      <c r="A81" s="54" t="s">
        <v>21</v>
      </c>
      <c r="B81" s="3">
        <v>0.59166666666666667</v>
      </c>
      <c r="C81" s="4">
        <v>129</v>
      </c>
      <c r="D81" s="7" t="s">
        <v>1</v>
      </c>
      <c r="E81" s="7" t="s">
        <v>153</v>
      </c>
      <c r="F81" s="7" t="s">
        <v>163</v>
      </c>
      <c r="G81" s="7" t="s">
        <v>164</v>
      </c>
      <c r="H81" s="9" t="s">
        <v>84</v>
      </c>
      <c r="I81" s="9" t="s">
        <v>324</v>
      </c>
      <c r="J81" s="9" t="s">
        <v>82</v>
      </c>
    </row>
    <row r="82" spans="1:10" x14ac:dyDescent="0.2">
      <c r="A82" s="54" t="s">
        <v>20</v>
      </c>
      <c r="B82" s="3">
        <v>0.42708333333333331</v>
      </c>
      <c r="C82" s="4">
        <v>20</v>
      </c>
      <c r="D82" s="7" t="s">
        <v>2</v>
      </c>
      <c r="E82" s="7" t="s">
        <v>121</v>
      </c>
      <c r="F82" s="7" t="s">
        <v>44</v>
      </c>
      <c r="G82" s="7" t="s">
        <v>45</v>
      </c>
      <c r="H82" s="9" t="s">
        <v>86</v>
      </c>
      <c r="I82" s="9" t="s">
        <v>324</v>
      </c>
      <c r="J82" s="9" t="s">
        <v>81</v>
      </c>
    </row>
    <row r="83" spans="1:10" x14ac:dyDescent="0.2">
      <c r="A83" s="54" t="s">
        <v>20</v>
      </c>
      <c r="B83" s="3">
        <v>0.63472222222222219</v>
      </c>
      <c r="C83" s="4">
        <v>59</v>
      </c>
      <c r="D83" s="7" t="s">
        <v>2</v>
      </c>
      <c r="E83" s="7" t="s">
        <v>121</v>
      </c>
      <c r="F83" s="7" t="s">
        <v>46</v>
      </c>
      <c r="G83" s="7" t="s">
        <v>47</v>
      </c>
      <c r="H83" s="9" t="s">
        <v>84</v>
      </c>
      <c r="I83" s="9" t="s">
        <v>324</v>
      </c>
      <c r="J83" s="9" t="s">
        <v>80</v>
      </c>
    </row>
    <row r="84" spans="1:10" x14ac:dyDescent="0.2">
      <c r="A84" s="54" t="s">
        <v>21</v>
      </c>
      <c r="B84" s="3">
        <v>0.49791666666666662</v>
      </c>
      <c r="C84" s="4">
        <v>113</v>
      </c>
      <c r="D84" s="7" t="s">
        <v>2</v>
      </c>
      <c r="E84" s="7" t="s">
        <v>121</v>
      </c>
      <c r="F84" s="7" t="s">
        <v>54</v>
      </c>
      <c r="G84" s="7" t="s">
        <v>55</v>
      </c>
      <c r="H84" s="9" t="s">
        <v>86</v>
      </c>
      <c r="I84" s="9" t="s">
        <v>324</v>
      </c>
      <c r="J84" s="9" t="s">
        <v>280</v>
      </c>
    </row>
    <row r="85" spans="1:10" x14ac:dyDescent="0.2">
      <c r="A85" s="54" t="s">
        <v>21</v>
      </c>
      <c r="B85" s="3">
        <v>0.54166666666666663</v>
      </c>
      <c r="C85" s="4">
        <v>118</v>
      </c>
      <c r="D85" s="7" t="s">
        <v>2</v>
      </c>
      <c r="E85" s="7" t="s">
        <v>121</v>
      </c>
      <c r="F85" s="7" t="s">
        <v>122</v>
      </c>
      <c r="G85" s="7" t="s">
        <v>123</v>
      </c>
      <c r="H85" s="9" t="s">
        <v>84</v>
      </c>
      <c r="I85" s="9" t="s">
        <v>324</v>
      </c>
      <c r="J85" s="9" t="s">
        <v>82</v>
      </c>
    </row>
    <row r="86" spans="1:10" x14ac:dyDescent="0.2">
      <c r="A86" s="54" t="s">
        <v>20</v>
      </c>
      <c r="B86" s="3">
        <v>0.43194444444444446</v>
      </c>
      <c r="C86" s="4">
        <v>21</v>
      </c>
      <c r="D86" s="7" t="s">
        <v>2</v>
      </c>
      <c r="E86" s="7" t="s">
        <v>124</v>
      </c>
      <c r="F86" s="7" t="s">
        <v>56</v>
      </c>
      <c r="G86" s="7" t="s">
        <v>53</v>
      </c>
      <c r="H86" s="9" t="s">
        <v>86</v>
      </c>
      <c r="I86" s="9" t="s">
        <v>324</v>
      </c>
      <c r="J86" s="9" t="s">
        <v>81</v>
      </c>
    </row>
    <row r="87" spans="1:10" x14ac:dyDescent="0.2">
      <c r="A87" s="54" t="s">
        <v>20</v>
      </c>
      <c r="B87" s="3">
        <v>0.63958333333333328</v>
      </c>
      <c r="C87" s="4">
        <v>60</v>
      </c>
      <c r="D87" s="7" t="s">
        <v>2</v>
      </c>
      <c r="E87" s="7" t="s">
        <v>124</v>
      </c>
      <c r="F87" s="7" t="s">
        <v>50</v>
      </c>
      <c r="G87" s="7" t="s">
        <v>51</v>
      </c>
      <c r="H87" s="9" t="s">
        <v>84</v>
      </c>
      <c r="I87" s="9" t="s">
        <v>324</v>
      </c>
      <c r="J87" s="9" t="s">
        <v>80</v>
      </c>
    </row>
    <row r="88" spans="1:10" x14ac:dyDescent="0.2">
      <c r="A88" s="54" t="s">
        <v>21</v>
      </c>
      <c r="B88" s="3">
        <v>0.50208333333333333</v>
      </c>
      <c r="C88" s="4">
        <v>114</v>
      </c>
      <c r="D88" s="7" t="s">
        <v>2</v>
      </c>
      <c r="E88" s="7" t="s">
        <v>124</v>
      </c>
      <c r="F88" s="7" t="s">
        <v>126</v>
      </c>
      <c r="G88" s="7" t="s">
        <v>127</v>
      </c>
      <c r="H88" s="9" t="s">
        <v>86</v>
      </c>
      <c r="I88" s="9" t="s">
        <v>324</v>
      </c>
      <c r="J88" s="9" t="s">
        <v>280</v>
      </c>
    </row>
    <row r="89" spans="1:10" x14ac:dyDescent="0.2">
      <c r="A89" s="54" t="s">
        <v>21</v>
      </c>
      <c r="B89" s="3">
        <v>0.54583333333333328</v>
      </c>
      <c r="C89" s="4">
        <v>119</v>
      </c>
      <c r="D89" s="7" t="s">
        <v>2</v>
      </c>
      <c r="E89" s="7" t="s">
        <v>124</v>
      </c>
      <c r="F89" s="7" t="s">
        <v>125</v>
      </c>
      <c r="G89" s="5" t="s">
        <v>299</v>
      </c>
      <c r="H89" s="9" t="s">
        <v>84</v>
      </c>
      <c r="I89" s="9" t="s">
        <v>324</v>
      </c>
      <c r="J89" s="9" t="s">
        <v>82</v>
      </c>
    </row>
    <row r="90" spans="1:10" x14ac:dyDescent="0.2">
      <c r="A90" s="54" t="s">
        <v>20</v>
      </c>
      <c r="B90" s="3">
        <v>0.43611111111111112</v>
      </c>
      <c r="C90" s="4">
        <v>22</v>
      </c>
      <c r="D90" s="7" t="s">
        <v>2</v>
      </c>
      <c r="E90" s="7" t="s">
        <v>128</v>
      </c>
      <c r="F90" s="7" t="s">
        <v>133</v>
      </c>
      <c r="G90" s="7" t="s">
        <v>134</v>
      </c>
      <c r="H90" s="9" t="s">
        <v>86</v>
      </c>
      <c r="I90" s="9" t="s">
        <v>324</v>
      </c>
      <c r="J90" s="9" t="s">
        <v>81</v>
      </c>
    </row>
    <row r="91" spans="1:10" x14ac:dyDescent="0.2">
      <c r="A91" s="54" t="s">
        <v>20</v>
      </c>
      <c r="B91" s="3">
        <v>0.64444444444444449</v>
      </c>
      <c r="C91" s="4">
        <v>61</v>
      </c>
      <c r="D91" s="7" t="s">
        <v>2</v>
      </c>
      <c r="E91" s="7" t="s">
        <v>128</v>
      </c>
      <c r="F91" s="7" t="s">
        <v>129</v>
      </c>
      <c r="G91" s="7" t="s">
        <v>130</v>
      </c>
      <c r="H91" s="9" t="s">
        <v>84</v>
      </c>
      <c r="I91" s="9" t="s">
        <v>324</v>
      </c>
      <c r="J91" s="9" t="s">
        <v>80</v>
      </c>
    </row>
    <row r="92" spans="1:10" x14ac:dyDescent="0.2">
      <c r="A92" s="54" t="s">
        <v>21</v>
      </c>
      <c r="B92" s="3">
        <v>0.50694444444444442</v>
      </c>
      <c r="C92" s="4">
        <v>115</v>
      </c>
      <c r="D92" s="7" t="s">
        <v>2</v>
      </c>
      <c r="E92" s="7" t="s">
        <v>128</v>
      </c>
      <c r="F92" s="7" t="s">
        <v>135</v>
      </c>
      <c r="G92" s="5" t="s">
        <v>298</v>
      </c>
      <c r="H92" s="9" t="s">
        <v>86</v>
      </c>
      <c r="I92" s="9" t="s">
        <v>324</v>
      </c>
      <c r="J92" s="9" t="s">
        <v>280</v>
      </c>
    </row>
    <row r="93" spans="1:10" x14ac:dyDescent="0.2">
      <c r="A93" s="54" t="s">
        <v>21</v>
      </c>
      <c r="B93" s="3">
        <v>0.55069444444444449</v>
      </c>
      <c r="C93" s="4">
        <v>120</v>
      </c>
      <c r="D93" s="7" t="s">
        <v>2</v>
      </c>
      <c r="E93" s="7" t="s">
        <v>128</v>
      </c>
      <c r="F93" s="7" t="s">
        <v>131</v>
      </c>
      <c r="G93" s="7" t="s">
        <v>132</v>
      </c>
      <c r="H93" s="9" t="s">
        <v>84</v>
      </c>
      <c r="I93" s="9" t="s">
        <v>324</v>
      </c>
      <c r="J93" s="9" t="s">
        <v>82</v>
      </c>
    </row>
    <row r="94" spans="1:10" x14ac:dyDescent="0.2">
      <c r="A94" s="54" t="s">
        <v>20</v>
      </c>
      <c r="B94" s="3">
        <v>0.44097222222222227</v>
      </c>
      <c r="C94" s="4">
        <v>23</v>
      </c>
      <c r="D94" s="7" t="s">
        <v>5</v>
      </c>
      <c r="E94" s="7" t="s">
        <v>226</v>
      </c>
      <c r="F94" s="7" t="s">
        <v>67</v>
      </c>
      <c r="G94" s="7" t="s">
        <v>248</v>
      </c>
      <c r="H94" s="9" t="s">
        <v>86</v>
      </c>
      <c r="I94" s="9" t="s">
        <v>324</v>
      </c>
      <c r="J94" s="9" t="s">
        <v>81</v>
      </c>
    </row>
    <row r="95" spans="1:10" x14ac:dyDescent="0.2">
      <c r="A95" s="54" t="s">
        <v>20</v>
      </c>
      <c r="B95" s="3">
        <v>0.60833333333333328</v>
      </c>
      <c r="C95" s="4">
        <v>53</v>
      </c>
      <c r="D95" s="7" t="s">
        <v>5</v>
      </c>
      <c r="E95" s="7" t="s">
        <v>226</v>
      </c>
      <c r="F95" s="7" t="s">
        <v>69</v>
      </c>
      <c r="G95" s="7" t="s">
        <v>70</v>
      </c>
      <c r="H95" s="9" t="s">
        <v>84</v>
      </c>
      <c r="I95" s="9" t="s">
        <v>324</v>
      </c>
      <c r="J95" s="9" t="s">
        <v>80</v>
      </c>
    </row>
    <row r="96" spans="1:10" x14ac:dyDescent="0.2">
      <c r="A96" s="54" t="s">
        <v>21</v>
      </c>
      <c r="B96" s="3">
        <v>0.47569444444444442</v>
      </c>
      <c r="C96" s="4">
        <v>108</v>
      </c>
      <c r="D96" s="7" t="s">
        <v>5</v>
      </c>
      <c r="E96" s="7" t="s">
        <v>226</v>
      </c>
      <c r="F96" s="7" t="s">
        <v>249</v>
      </c>
      <c r="G96" s="7" t="s">
        <v>250</v>
      </c>
      <c r="H96" s="9" t="s">
        <v>86</v>
      </c>
      <c r="I96" s="9" t="s">
        <v>324</v>
      </c>
      <c r="J96" s="9" t="s">
        <v>280</v>
      </c>
    </row>
    <row r="97" spans="1:10" x14ac:dyDescent="0.2">
      <c r="A97" s="54" t="s">
        <v>21</v>
      </c>
      <c r="B97" s="3">
        <v>0.56874999999999998</v>
      </c>
      <c r="C97" s="4">
        <v>124</v>
      </c>
      <c r="D97" s="7" t="s">
        <v>5</v>
      </c>
      <c r="E97" s="7" t="s">
        <v>226</v>
      </c>
      <c r="F97" s="7" t="s">
        <v>251</v>
      </c>
      <c r="G97" s="7" t="s">
        <v>252</v>
      </c>
      <c r="H97" s="9" t="s">
        <v>84</v>
      </c>
      <c r="I97" s="9" t="s">
        <v>324</v>
      </c>
      <c r="J97" s="9" t="s">
        <v>82</v>
      </c>
    </row>
    <row r="98" spans="1:10" x14ac:dyDescent="0.2">
      <c r="A98" s="54" t="s">
        <v>20</v>
      </c>
      <c r="B98" s="3">
        <v>0.44513888888888892</v>
      </c>
      <c r="C98" s="4">
        <v>24</v>
      </c>
      <c r="D98" s="7" t="s">
        <v>5</v>
      </c>
      <c r="E98" s="7" t="s">
        <v>242</v>
      </c>
      <c r="F98" s="7" t="s">
        <v>65</v>
      </c>
      <c r="G98" s="7" t="s">
        <v>66</v>
      </c>
      <c r="H98" s="9" t="s">
        <v>86</v>
      </c>
      <c r="I98" s="9" t="s">
        <v>324</v>
      </c>
      <c r="J98" s="9" t="s">
        <v>81</v>
      </c>
    </row>
    <row r="99" spans="1:10" x14ac:dyDescent="0.2">
      <c r="A99" s="54" t="s">
        <v>20</v>
      </c>
      <c r="B99" s="3">
        <v>0.61319444444444449</v>
      </c>
      <c r="C99" s="4">
        <v>54</v>
      </c>
      <c r="D99" s="7" t="s">
        <v>5</v>
      </c>
      <c r="E99" s="7" t="s">
        <v>242</v>
      </c>
      <c r="F99" s="7" t="s">
        <v>243</v>
      </c>
      <c r="G99" s="7" t="s">
        <v>244</v>
      </c>
      <c r="H99" s="9" t="s">
        <v>84</v>
      </c>
      <c r="I99" s="9" t="s">
        <v>324</v>
      </c>
      <c r="J99" s="9" t="s">
        <v>80</v>
      </c>
    </row>
    <row r="100" spans="1:10" x14ac:dyDescent="0.2">
      <c r="A100" s="54" t="s">
        <v>21</v>
      </c>
      <c r="B100" s="3">
        <v>0.47986111111111113</v>
      </c>
      <c r="C100" s="4">
        <v>109</v>
      </c>
      <c r="D100" s="7" t="s">
        <v>5</v>
      </c>
      <c r="E100" s="7" t="s">
        <v>242</v>
      </c>
      <c r="F100" s="7" t="s">
        <v>245</v>
      </c>
      <c r="G100" s="7" t="s">
        <v>246</v>
      </c>
      <c r="H100" s="9" t="s">
        <v>86</v>
      </c>
      <c r="I100" s="9" t="s">
        <v>324</v>
      </c>
      <c r="J100" s="9" t="s">
        <v>280</v>
      </c>
    </row>
    <row r="101" spans="1:10" x14ac:dyDescent="0.2">
      <c r="A101" s="54" t="s">
        <v>21</v>
      </c>
      <c r="B101" s="3">
        <v>0.57361111111111118</v>
      </c>
      <c r="C101" s="4">
        <v>125</v>
      </c>
      <c r="D101" s="7" t="s">
        <v>5</v>
      </c>
      <c r="E101" s="7" t="s">
        <v>242</v>
      </c>
      <c r="F101" s="7" t="s">
        <v>68</v>
      </c>
      <c r="G101" s="7" t="s">
        <v>247</v>
      </c>
      <c r="H101" s="9" t="s">
        <v>84</v>
      </c>
      <c r="I101" s="9" t="s">
        <v>324</v>
      </c>
      <c r="J101" s="9" t="s">
        <v>82</v>
      </c>
    </row>
    <row r="102" spans="1:10" x14ac:dyDescent="0.2">
      <c r="A102" s="54" t="s">
        <v>20</v>
      </c>
      <c r="B102" s="3">
        <v>0.40902777777777777</v>
      </c>
      <c r="C102" s="4">
        <v>16</v>
      </c>
      <c r="D102" s="7" t="s">
        <v>85</v>
      </c>
      <c r="E102" s="7" t="s">
        <v>169</v>
      </c>
      <c r="F102" s="8" t="s">
        <v>87</v>
      </c>
      <c r="G102" s="7" t="s">
        <v>71</v>
      </c>
      <c r="H102" s="9" t="s">
        <v>86</v>
      </c>
      <c r="I102" s="9" t="s">
        <v>324</v>
      </c>
      <c r="J102" s="9" t="s">
        <v>81</v>
      </c>
    </row>
    <row r="103" spans="1:10" x14ac:dyDescent="0.2">
      <c r="A103" s="54" t="s">
        <v>20</v>
      </c>
      <c r="B103" s="3">
        <v>0.61736111111111114</v>
      </c>
      <c r="C103" s="4">
        <v>55</v>
      </c>
      <c r="D103" s="7" t="s">
        <v>85</v>
      </c>
      <c r="E103" s="7" t="s">
        <v>169</v>
      </c>
      <c r="F103" s="8" t="s">
        <v>90</v>
      </c>
      <c r="G103" s="7" t="s">
        <v>91</v>
      </c>
      <c r="H103" s="9" t="s">
        <v>84</v>
      </c>
      <c r="I103" s="9" t="s">
        <v>324</v>
      </c>
      <c r="J103" s="9" t="s">
        <v>80</v>
      </c>
    </row>
    <row r="104" spans="1:10" x14ac:dyDescent="0.2">
      <c r="A104" s="54" t="s">
        <v>21</v>
      </c>
      <c r="B104" s="3">
        <v>0.48888888888888887</v>
      </c>
      <c r="C104" s="4">
        <v>111</v>
      </c>
      <c r="D104" s="7" t="s">
        <v>85</v>
      </c>
      <c r="E104" s="7" t="s">
        <v>169</v>
      </c>
      <c r="F104" s="8" t="s">
        <v>89</v>
      </c>
      <c r="G104" s="7" t="s">
        <v>88</v>
      </c>
      <c r="H104" s="9" t="s">
        <v>86</v>
      </c>
      <c r="I104" s="9" t="s">
        <v>324</v>
      </c>
      <c r="J104" s="9" t="s">
        <v>280</v>
      </c>
    </row>
    <row r="105" spans="1:10" x14ac:dyDescent="0.2">
      <c r="A105" s="54" t="s">
        <v>21</v>
      </c>
      <c r="B105" s="3">
        <v>0.60416666666666663</v>
      </c>
      <c r="C105" s="4">
        <v>130</v>
      </c>
      <c r="D105" s="7" t="s">
        <v>85</v>
      </c>
      <c r="E105" s="7" t="s">
        <v>169</v>
      </c>
      <c r="F105" s="8" t="s">
        <v>92</v>
      </c>
      <c r="G105" s="7" t="s">
        <v>93</v>
      </c>
      <c r="H105" s="9" t="s">
        <v>84</v>
      </c>
      <c r="I105" s="9" t="s">
        <v>324</v>
      </c>
      <c r="J105" s="9" t="s">
        <v>82</v>
      </c>
    </row>
    <row r="106" spans="1:10" x14ac:dyDescent="0.2">
      <c r="A106" s="54" t="s">
        <v>20</v>
      </c>
      <c r="B106" s="3">
        <v>0.41388888888888892</v>
      </c>
      <c r="C106" s="4">
        <v>17</v>
      </c>
      <c r="D106" s="7" t="s">
        <v>85</v>
      </c>
      <c r="E106" s="7" t="s">
        <v>170</v>
      </c>
      <c r="F106" s="8" t="s">
        <v>94</v>
      </c>
      <c r="G106" s="7" t="s">
        <v>95</v>
      </c>
      <c r="H106" s="9" t="s">
        <v>86</v>
      </c>
      <c r="I106" s="9" t="s">
        <v>324</v>
      </c>
      <c r="J106" s="9" t="s">
        <v>81</v>
      </c>
    </row>
    <row r="107" spans="1:10" x14ac:dyDescent="0.2">
      <c r="A107" s="54" t="s">
        <v>20</v>
      </c>
      <c r="B107" s="3">
        <v>0.62152777777777779</v>
      </c>
      <c r="C107" s="4">
        <v>56</v>
      </c>
      <c r="D107" s="7" t="s">
        <v>85</v>
      </c>
      <c r="E107" s="7" t="s">
        <v>170</v>
      </c>
      <c r="F107" s="8" t="s">
        <v>98</v>
      </c>
      <c r="G107" s="7" t="s">
        <v>99</v>
      </c>
      <c r="H107" s="9" t="s">
        <v>84</v>
      </c>
      <c r="I107" s="9" t="s">
        <v>324</v>
      </c>
      <c r="J107" s="9" t="s">
        <v>80</v>
      </c>
    </row>
    <row r="108" spans="1:10" x14ac:dyDescent="0.2">
      <c r="A108" s="54" t="s">
        <v>21</v>
      </c>
      <c r="B108" s="3">
        <v>0.49374999999999997</v>
      </c>
      <c r="C108" s="4">
        <v>112</v>
      </c>
      <c r="D108" s="7" t="s">
        <v>85</v>
      </c>
      <c r="E108" s="7" t="s">
        <v>170</v>
      </c>
      <c r="F108" s="8" t="s">
        <v>96</v>
      </c>
      <c r="G108" s="7" t="s">
        <v>97</v>
      </c>
      <c r="H108" s="9" t="s">
        <v>86</v>
      </c>
      <c r="I108" s="9" t="s">
        <v>324</v>
      </c>
      <c r="J108" s="9" t="s">
        <v>280</v>
      </c>
    </row>
    <row r="109" spans="1:10" x14ac:dyDescent="0.2">
      <c r="A109" s="54" t="s">
        <v>21</v>
      </c>
      <c r="B109" s="3">
        <v>0.60833333333333328</v>
      </c>
      <c r="C109" s="4">
        <v>131</v>
      </c>
      <c r="D109" s="7" t="s">
        <v>85</v>
      </c>
      <c r="E109" s="7" t="s">
        <v>170</v>
      </c>
      <c r="F109" s="8" t="s">
        <v>100</v>
      </c>
      <c r="G109" s="7" t="s">
        <v>101</v>
      </c>
      <c r="H109" s="9" t="s">
        <v>84</v>
      </c>
      <c r="I109" s="9" t="s">
        <v>324</v>
      </c>
      <c r="J109" s="9" t="s">
        <v>82</v>
      </c>
    </row>
    <row r="110" spans="1:10" x14ac:dyDescent="0.2">
      <c r="A110" s="54" t="s">
        <v>20</v>
      </c>
      <c r="B110" s="3">
        <v>0.37986111111111115</v>
      </c>
      <c r="C110" s="4">
        <v>9</v>
      </c>
      <c r="D110" s="7" t="s">
        <v>7</v>
      </c>
      <c r="E110" s="7" t="s">
        <v>204</v>
      </c>
      <c r="F110" s="7" t="s">
        <v>205</v>
      </c>
      <c r="G110" s="7" t="s">
        <v>206</v>
      </c>
      <c r="H110" s="9" t="s">
        <v>86</v>
      </c>
      <c r="I110" s="9" t="s">
        <v>324</v>
      </c>
      <c r="J110" s="9" t="s">
        <v>81</v>
      </c>
    </row>
    <row r="111" spans="1:10" x14ac:dyDescent="0.2">
      <c r="A111" s="54" t="s">
        <v>20</v>
      </c>
      <c r="B111" s="3">
        <v>0.55486111111111114</v>
      </c>
      <c r="C111" s="4">
        <v>42</v>
      </c>
      <c r="D111" s="7" t="s">
        <v>7</v>
      </c>
      <c r="E111" s="7" t="s">
        <v>204</v>
      </c>
      <c r="F111" s="7" t="s">
        <v>208</v>
      </c>
      <c r="G111" s="7" t="s">
        <v>209</v>
      </c>
      <c r="H111" s="9" t="s">
        <v>84</v>
      </c>
      <c r="I111" s="9" t="s">
        <v>324</v>
      </c>
      <c r="J111" s="9" t="s">
        <v>80</v>
      </c>
    </row>
    <row r="112" spans="1:10" x14ac:dyDescent="0.2">
      <c r="A112" s="54" t="s">
        <v>21</v>
      </c>
      <c r="B112" s="3">
        <v>0.51597222222222217</v>
      </c>
      <c r="C112" s="4">
        <v>117</v>
      </c>
      <c r="D112" s="7" t="s">
        <v>7</v>
      </c>
      <c r="E112" s="7" t="s">
        <v>204</v>
      </c>
      <c r="F112" s="7" t="s">
        <v>207</v>
      </c>
      <c r="G112" s="7" t="s">
        <v>322</v>
      </c>
      <c r="H112" s="9" t="s">
        <v>86</v>
      </c>
      <c r="I112" s="9" t="s">
        <v>324</v>
      </c>
      <c r="J112" s="9" t="s">
        <v>280</v>
      </c>
    </row>
    <row r="113" spans="1:10" x14ac:dyDescent="0.2">
      <c r="A113" s="54" t="s">
        <v>21</v>
      </c>
      <c r="B113" s="3">
        <v>0.62569444444444444</v>
      </c>
      <c r="C113" s="4">
        <v>135</v>
      </c>
      <c r="D113" s="7" t="s">
        <v>7</v>
      </c>
      <c r="E113" s="7" t="s">
        <v>204</v>
      </c>
      <c r="F113" s="7" t="s">
        <v>210</v>
      </c>
      <c r="G113" s="7" t="s">
        <v>211</v>
      </c>
      <c r="H113" s="9" t="s">
        <v>84</v>
      </c>
      <c r="I113" s="9" t="s">
        <v>324</v>
      </c>
      <c r="J113" s="9" t="s">
        <v>82</v>
      </c>
    </row>
    <row r="114" spans="1:10" x14ac:dyDescent="0.2">
      <c r="A114" s="54" t="s">
        <v>20</v>
      </c>
      <c r="B114" s="3">
        <v>0.3840277777777778</v>
      </c>
      <c r="C114" s="4">
        <v>10</v>
      </c>
      <c r="D114" s="7" t="s">
        <v>7</v>
      </c>
      <c r="E114" s="7" t="s">
        <v>212</v>
      </c>
      <c r="F114" s="7" t="s">
        <v>217</v>
      </c>
      <c r="G114" s="7" t="s">
        <v>218</v>
      </c>
      <c r="H114" s="9" t="s">
        <v>86</v>
      </c>
      <c r="I114" s="9" t="s">
        <v>324</v>
      </c>
      <c r="J114" s="9" t="s">
        <v>81</v>
      </c>
    </row>
    <row r="115" spans="1:10" x14ac:dyDescent="0.2">
      <c r="A115" s="54" t="s">
        <v>20</v>
      </c>
      <c r="B115" s="3">
        <v>0.65416666666666667</v>
      </c>
      <c r="C115" s="4">
        <v>63</v>
      </c>
      <c r="D115" s="7" t="s">
        <v>7</v>
      </c>
      <c r="E115" s="7" t="s">
        <v>212</v>
      </c>
      <c r="F115" s="7" t="s">
        <v>208</v>
      </c>
      <c r="G115" s="7" t="s">
        <v>221</v>
      </c>
      <c r="H115" s="9" t="s">
        <v>84</v>
      </c>
      <c r="I115" s="9" t="s">
        <v>324</v>
      </c>
      <c r="J115" s="9" t="s">
        <v>80</v>
      </c>
    </row>
    <row r="116" spans="1:10" x14ac:dyDescent="0.2">
      <c r="A116" s="54" t="s">
        <v>21</v>
      </c>
      <c r="B116" s="3">
        <v>0.51111111111111118</v>
      </c>
      <c r="C116" s="4">
        <v>116</v>
      </c>
      <c r="D116" s="7" t="s">
        <v>7</v>
      </c>
      <c r="E116" s="7" t="s">
        <v>212</v>
      </c>
      <c r="F116" s="7" t="s">
        <v>219</v>
      </c>
      <c r="G116" s="7" t="s">
        <v>220</v>
      </c>
      <c r="H116" s="9" t="s">
        <v>86</v>
      </c>
      <c r="I116" s="9" t="s">
        <v>324</v>
      </c>
      <c r="J116" s="9" t="s">
        <v>280</v>
      </c>
    </row>
    <row r="117" spans="1:10" x14ac:dyDescent="0.2">
      <c r="A117" s="54" t="s">
        <v>21</v>
      </c>
      <c r="B117" s="3">
        <v>0.63055555555555554</v>
      </c>
      <c r="C117" s="4">
        <v>136</v>
      </c>
      <c r="D117" s="7" t="s">
        <v>7</v>
      </c>
      <c r="E117" s="7" t="s">
        <v>212</v>
      </c>
      <c r="F117" s="7" t="s">
        <v>222</v>
      </c>
      <c r="G117" s="7" t="s">
        <v>323</v>
      </c>
      <c r="H117" s="9" t="s">
        <v>84</v>
      </c>
      <c r="I117" s="9" t="s">
        <v>324</v>
      </c>
      <c r="J117" s="9" t="s">
        <v>82</v>
      </c>
    </row>
    <row r="118" spans="1:10" x14ac:dyDescent="0.2">
      <c r="A118" s="54" t="s">
        <v>20</v>
      </c>
      <c r="B118" s="3">
        <v>0.41805555555555557</v>
      </c>
      <c r="C118" s="4">
        <v>18</v>
      </c>
      <c r="D118" s="7" t="s">
        <v>72</v>
      </c>
      <c r="E118" s="7" t="s">
        <v>316</v>
      </c>
      <c r="F118" s="7" t="s">
        <v>229</v>
      </c>
      <c r="G118" s="7" t="s">
        <v>230</v>
      </c>
      <c r="H118" s="9" t="s">
        <v>86</v>
      </c>
      <c r="I118" s="9" t="s">
        <v>324</v>
      </c>
      <c r="J118" s="9" t="s">
        <v>81</v>
      </c>
    </row>
    <row r="119" spans="1:10" x14ac:dyDescent="0.2">
      <c r="A119" s="54" t="s">
        <v>20</v>
      </c>
      <c r="B119" s="3">
        <v>0.62569444444444444</v>
      </c>
      <c r="C119" s="4">
        <v>57</v>
      </c>
      <c r="D119" s="7" t="s">
        <v>72</v>
      </c>
      <c r="E119" s="7" t="s">
        <v>316</v>
      </c>
      <c r="F119" s="7" t="s">
        <v>231</v>
      </c>
      <c r="G119" s="7" t="s">
        <v>232</v>
      </c>
      <c r="H119" s="9" t="s">
        <v>84</v>
      </c>
      <c r="I119" s="9" t="s">
        <v>324</v>
      </c>
      <c r="J119" s="9" t="s">
        <v>80</v>
      </c>
    </row>
    <row r="120" spans="1:10" x14ac:dyDescent="0.2">
      <c r="A120" s="54" t="s">
        <v>21</v>
      </c>
      <c r="B120" s="3">
        <v>0.46666666666666662</v>
      </c>
      <c r="C120" s="4">
        <v>106</v>
      </c>
      <c r="D120" s="7" t="s">
        <v>72</v>
      </c>
      <c r="E120" s="7" t="s">
        <v>316</v>
      </c>
      <c r="F120" s="7" t="s">
        <v>233</v>
      </c>
      <c r="G120" s="7" t="s">
        <v>321</v>
      </c>
      <c r="H120" s="9" t="s">
        <v>86</v>
      </c>
      <c r="I120" s="9" t="s">
        <v>324</v>
      </c>
      <c r="J120" s="9" t="s">
        <v>280</v>
      </c>
    </row>
    <row r="121" spans="1:10" x14ac:dyDescent="0.2">
      <c r="A121" s="54" t="s">
        <v>21</v>
      </c>
      <c r="B121" s="3">
        <v>0.63472222222222219</v>
      </c>
      <c r="C121" s="4">
        <v>137</v>
      </c>
      <c r="D121" s="7" t="s">
        <v>72</v>
      </c>
      <c r="E121" s="7" t="s">
        <v>316</v>
      </c>
      <c r="F121" s="7" t="s">
        <v>234</v>
      </c>
      <c r="G121" s="7" t="s">
        <v>235</v>
      </c>
      <c r="H121" s="9" t="s">
        <v>84</v>
      </c>
      <c r="I121" s="9" t="s">
        <v>324</v>
      </c>
      <c r="J121" s="9" t="s">
        <v>82</v>
      </c>
    </row>
    <row r="122" spans="1:10" x14ac:dyDescent="0.2">
      <c r="A122" s="54" t="s">
        <v>20</v>
      </c>
      <c r="B122" s="3">
        <v>0.42291666666666666</v>
      </c>
      <c r="C122" s="4">
        <v>19</v>
      </c>
      <c r="D122" s="7" t="s">
        <v>72</v>
      </c>
      <c r="E122" s="7" t="s">
        <v>317</v>
      </c>
      <c r="F122" s="7" t="s">
        <v>236</v>
      </c>
      <c r="G122" s="7" t="s">
        <v>237</v>
      </c>
      <c r="H122" s="9" t="s">
        <v>86</v>
      </c>
      <c r="I122" s="9" t="s">
        <v>324</v>
      </c>
      <c r="J122" s="9" t="s">
        <v>81</v>
      </c>
    </row>
    <row r="123" spans="1:10" x14ac:dyDescent="0.2">
      <c r="A123" s="54" t="s">
        <v>20</v>
      </c>
      <c r="B123" s="3">
        <v>0.63055555555555554</v>
      </c>
      <c r="C123" s="4">
        <v>58</v>
      </c>
      <c r="D123" s="7" t="s">
        <v>72</v>
      </c>
      <c r="E123" s="7" t="s">
        <v>317</v>
      </c>
      <c r="F123" s="7" t="s">
        <v>4</v>
      </c>
      <c r="G123" s="7" t="s">
        <v>76</v>
      </c>
      <c r="H123" s="9" t="s">
        <v>84</v>
      </c>
      <c r="I123" s="9" t="s">
        <v>324</v>
      </c>
      <c r="J123" s="9" t="s">
        <v>80</v>
      </c>
    </row>
    <row r="124" spans="1:10" x14ac:dyDescent="0.2">
      <c r="A124" s="54" t="s">
        <v>21</v>
      </c>
      <c r="B124" s="3">
        <v>0.47083333333333338</v>
      </c>
      <c r="C124" s="4">
        <v>107</v>
      </c>
      <c r="D124" s="7" t="s">
        <v>72</v>
      </c>
      <c r="E124" s="7" t="s">
        <v>317</v>
      </c>
      <c r="F124" s="7" t="s">
        <v>238</v>
      </c>
      <c r="G124" s="7" t="s">
        <v>239</v>
      </c>
      <c r="H124" s="9" t="s">
        <v>86</v>
      </c>
      <c r="I124" s="9" t="s">
        <v>324</v>
      </c>
      <c r="J124" s="9" t="s">
        <v>280</v>
      </c>
    </row>
    <row r="125" spans="1:10" x14ac:dyDescent="0.2">
      <c r="A125" s="54" t="s">
        <v>21</v>
      </c>
      <c r="B125" s="3">
        <v>0.63958333333333328</v>
      </c>
      <c r="C125" s="4">
        <v>138</v>
      </c>
      <c r="D125" s="7" t="s">
        <v>72</v>
      </c>
      <c r="E125" s="7" t="s">
        <v>317</v>
      </c>
      <c r="F125" s="7" t="s">
        <v>240</v>
      </c>
      <c r="G125" s="7" t="s">
        <v>241</v>
      </c>
      <c r="H125" s="9" t="s">
        <v>84</v>
      </c>
      <c r="I125" s="9" t="s">
        <v>324</v>
      </c>
      <c r="J125" s="9" t="s">
        <v>82</v>
      </c>
    </row>
    <row r="126" spans="1:10" x14ac:dyDescent="0.2">
      <c r="B126" s="3"/>
    </row>
    <row r="127" spans="1:10" x14ac:dyDescent="0.2">
      <c r="B127" s="3"/>
    </row>
    <row r="128" spans="1:10" x14ac:dyDescent="0.2">
      <c r="B128" s="3"/>
      <c r="C128" s="3"/>
      <c r="D128" s="10"/>
      <c r="E128" s="10"/>
      <c r="F128" s="10"/>
      <c r="G128" s="10"/>
    </row>
    <row r="129" spans="2:10" x14ac:dyDescent="0.2">
      <c r="B129" s="3"/>
      <c r="C129" s="3"/>
      <c r="D129" s="10"/>
      <c r="E129" s="10"/>
      <c r="F129" s="10"/>
      <c r="G129" s="10"/>
    </row>
    <row r="130" spans="2:10" x14ac:dyDescent="0.2">
      <c r="B130" s="3"/>
      <c r="C130" s="3"/>
      <c r="D130" s="10"/>
      <c r="E130" s="10"/>
      <c r="F130" s="10"/>
      <c r="G130" s="10"/>
    </row>
    <row r="131" spans="2:10" x14ac:dyDescent="0.2">
      <c r="B131" s="3"/>
      <c r="C131" s="3"/>
      <c r="D131" s="10"/>
      <c r="E131" s="10"/>
      <c r="F131" s="10"/>
      <c r="G131" s="10"/>
      <c r="H131" s="10"/>
      <c r="I131" s="10"/>
      <c r="J131" s="10"/>
    </row>
    <row r="132" spans="2:10" x14ac:dyDescent="0.2">
      <c r="B132" s="3"/>
      <c r="C132" s="3"/>
      <c r="D132" s="10"/>
      <c r="E132" s="10"/>
      <c r="F132" s="10"/>
      <c r="G132" s="10"/>
      <c r="H132" s="10"/>
      <c r="I132" s="10"/>
      <c r="J132" s="10"/>
    </row>
    <row r="133" spans="2:10" x14ac:dyDescent="0.2">
      <c r="B133" s="3"/>
      <c r="C133" s="3"/>
      <c r="D133" s="10"/>
      <c r="E133" s="10"/>
      <c r="F133" s="10"/>
      <c r="G133" s="10"/>
      <c r="H133" s="10"/>
      <c r="I133" s="10"/>
      <c r="J133" s="10"/>
    </row>
    <row r="134" spans="2:10" x14ac:dyDescent="0.2">
      <c r="B134" s="3"/>
      <c r="C134" s="3"/>
      <c r="D134" s="10"/>
      <c r="E134" s="10"/>
      <c r="F134" s="10"/>
      <c r="G134" s="10"/>
      <c r="H134" s="10"/>
      <c r="I134" s="10"/>
      <c r="J134" s="10"/>
    </row>
    <row r="135" spans="2:10" x14ac:dyDescent="0.2">
      <c r="B135" s="3"/>
      <c r="C135" s="3"/>
      <c r="D135" s="10"/>
      <c r="E135" s="10"/>
      <c r="F135" s="10"/>
      <c r="G135" s="10"/>
      <c r="H135" s="10"/>
      <c r="I135" s="10"/>
      <c r="J135" s="10"/>
    </row>
    <row r="136" spans="2:10" x14ac:dyDescent="0.2">
      <c r="B136" s="3"/>
      <c r="C136" s="3"/>
      <c r="D136" s="10"/>
      <c r="E136" s="10"/>
      <c r="F136" s="10"/>
      <c r="G136" s="10"/>
      <c r="H136" s="10"/>
      <c r="I136" s="10"/>
      <c r="J136" s="10"/>
    </row>
    <row r="137" spans="2:10" x14ac:dyDescent="0.2">
      <c r="B137" s="3"/>
      <c r="C137" s="3"/>
      <c r="D137" s="10"/>
      <c r="E137" s="10"/>
      <c r="F137" s="10"/>
      <c r="G137" s="10"/>
      <c r="H137" s="10"/>
      <c r="I137" s="10"/>
      <c r="J137" s="10"/>
    </row>
    <row r="138" spans="2:10" x14ac:dyDescent="0.2">
      <c r="B138" s="3"/>
    </row>
    <row r="139" spans="2:10" x14ac:dyDescent="0.2">
      <c r="B139" s="3"/>
    </row>
    <row r="140" spans="2:10" x14ac:dyDescent="0.2">
      <c r="B140" s="3"/>
    </row>
    <row r="141" spans="2:10" x14ac:dyDescent="0.2">
      <c r="B141" s="3"/>
    </row>
    <row r="142" spans="2:10" x14ac:dyDescent="0.2">
      <c r="B142" s="3"/>
    </row>
    <row r="143" spans="2:10" x14ac:dyDescent="0.2">
      <c r="B143" s="3"/>
    </row>
    <row r="144" spans="2:10" x14ac:dyDescent="0.2">
      <c r="B144" s="3"/>
    </row>
    <row r="145" spans="1:11" x14ac:dyDescent="0.2">
      <c r="B145" s="3"/>
    </row>
    <row r="146" spans="1:11" x14ac:dyDescent="0.2">
      <c r="B146" s="3"/>
    </row>
    <row r="147" spans="1:11" x14ac:dyDescent="0.2">
      <c r="B147" s="3"/>
    </row>
    <row r="148" spans="1:11" x14ac:dyDescent="0.2">
      <c r="B148" s="3"/>
    </row>
    <row r="149" spans="1:11" x14ac:dyDescent="0.2">
      <c r="A149" s="53"/>
      <c r="B149" s="1"/>
      <c r="C149" s="1"/>
      <c r="D149" s="6"/>
      <c r="E149" s="6"/>
      <c r="F149" s="6"/>
      <c r="G149" s="6"/>
      <c r="H149" s="6"/>
      <c r="I149" s="6"/>
      <c r="J149" s="6"/>
      <c r="K149" s="5"/>
    </row>
    <row r="151" spans="1:11" x14ac:dyDescent="0.2">
      <c r="B151" s="3"/>
    </row>
    <row r="152" spans="1:11" x14ac:dyDescent="0.2">
      <c r="B152" s="3"/>
    </row>
    <row r="153" spans="1:11" x14ac:dyDescent="0.2">
      <c r="B153" s="3"/>
    </row>
  </sheetData>
  <pageMargins left="0.70866141732283472" right="0.70866141732283472" top="0.74803149606299213" bottom="0.74803149606299213" header="0.31496062992125984" footer="0.31496062992125984"/>
  <pageSetup paperSize="9" scale="84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145"/>
  <sheetViews>
    <sheetView tabSelected="1" topLeftCell="D1" workbookViewId="0">
      <pane ySplit="2" topLeftCell="A5" activePane="bottomLeft" state="frozen"/>
      <selection activeCell="G52" sqref="G52"/>
      <selection pane="bottomLeft" activeCell="N26" sqref="N26"/>
    </sheetView>
  </sheetViews>
  <sheetFormatPr defaultRowHeight="12.75" x14ac:dyDescent="0.2"/>
  <cols>
    <col min="1" max="1" width="8.625" style="44" hidden="1" customWidth="1"/>
    <col min="2" max="2" width="10" style="44" hidden="1" customWidth="1"/>
    <col min="3" max="3" width="9.375" style="44" customWidth="1"/>
    <col min="4" max="4" width="16.625" style="22" customWidth="1"/>
    <col min="5" max="5" width="10.25" style="22" customWidth="1"/>
    <col min="6" max="6" width="23.25" style="22" customWidth="1"/>
    <col min="7" max="7" width="25.5" style="22" customWidth="1"/>
    <col min="8" max="8" width="5.5" style="22" customWidth="1"/>
    <col min="9" max="9" width="12.125" style="22" hidden="1" customWidth="1"/>
    <col min="10" max="10" width="16.125" style="22" hidden="1" customWidth="1"/>
    <col min="11" max="11" width="10.5" style="23" hidden="1" customWidth="1"/>
    <col min="12" max="13" width="11.125" style="23" bestFit="1" customWidth="1"/>
    <col min="14" max="14" width="18.75" style="58" bestFit="1" customWidth="1"/>
    <col min="15" max="15" width="17.875" style="23" customWidth="1"/>
    <col min="16" max="16" width="15.5" style="23" bestFit="1" customWidth="1"/>
    <col min="17" max="16384" width="9" style="23"/>
  </cols>
  <sheetData>
    <row r="1" spans="1:18" x14ac:dyDescent="0.2">
      <c r="E1" s="82" t="s">
        <v>329</v>
      </c>
    </row>
    <row r="2" spans="1:18" s="42" customFormat="1" x14ac:dyDescent="0.2">
      <c r="A2" s="47" t="s">
        <v>17</v>
      </c>
      <c r="B2" s="48" t="s">
        <v>10</v>
      </c>
      <c r="C2" s="48" t="s">
        <v>9</v>
      </c>
      <c r="D2" s="49" t="s">
        <v>11</v>
      </c>
      <c r="E2" s="49" t="s">
        <v>13</v>
      </c>
      <c r="F2" s="49" t="s">
        <v>14</v>
      </c>
      <c r="G2" s="49" t="s">
        <v>15</v>
      </c>
      <c r="H2" s="49" t="s">
        <v>16</v>
      </c>
      <c r="I2" s="49" t="s">
        <v>12</v>
      </c>
      <c r="J2" s="49" t="s">
        <v>83</v>
      </c>
      <c r="K2" s="49" t="s">
        <v>301</v>
      </c>
      <c r="L2" s="50" t="s">
        <v>302</v>
      </c>
      <c r="M2" s="50" t="s">
        <v>303</v>
      </c>
      <c r="N2" s="56" t="s">
        <v>304</v>
      </c>
      <c r="O2" s="50" t="s">
        <v>314</v>
      </c>
      <c r="P2" s="52" t="s">
        <v>315</v>
      </c>
      <c r="R2" s="43"/>
    </row>
    <row r="3" spans="1:18" x14ac:dyDescent="0.2">
      <c r="A3" s="19" t="s">
        <v>20</v>
      </c>
      <c r="B3" s="32">
        <v>0.3659722222222222</v>
      </c>
      <c r="C3" s="13">
        <v>6</v>
      </c>
      <c r="D3" s="14" t="str">
        <f>VLOOKUP(C3,'2014 Main Scores'!C:D,2,FALSE)</f>
        <v>Bath</v>
      </c>
      <c r="E3" s="14" t="str">
        <f>VLOOKUP(C3,'2014 Main Scores'!C:E,3,FALSE)</f>
        <v>Belles</v>
      </c>
      <c r="F3" s="15" t="str">
        <f>VLOOKUP(C3,'2014 Main Scores'!C:F,4,FALSE)</f>
        <v>Stacey Martin</v>
      </c>
      <c r="G3" s="14" t="str">
        <f>VLOOKUP(C3,'2014 Main Scores'!C:G,5,FALSE)</f>
        <v>Ladykillers Little John</v>
      </c>
      <c r="H3" s="16" t="str">
        <f>VLOOKUP(C3,'2014 Main Scores'!C:H,6,FALSE)</f>
        <v>P18</v>
      </c>
      <c r="I3" s="16" t="s">
        <v>79</v>
      </c>
      <c r="J3" s="16" t="s">
        <v>81</v>
      </c>
      <c r="K3" s="17">
        <f>VLOOKUP(C3,'2014 Main Scores'!C:K,9,FALSE)</f>
        <v>112.5</v>
      </c>
      <c r="L3" s="17">
        <f>VLOOKUP(C3,'2014 Main Scores'!C:L,10,FALSE)</f>
        <v>58</v>
      </c>
      <c r="M3" s="17">
        <f>K3+L3</f>
        <v>170.5</v>
      </c>
      <c r="N3" s="57">
        <f>VLOOKUP(C3,'2014 Main Scores'!C:N,12,FALSE)</f>
        <v>0.7104166666666667</v>
      </c>
      <c r="O3" s="17">
        <f>VLOOKUP(C3,'Arena A - P18 (S)'!C:O,13,FALSE)</f>
        <v>3</v>
      </c>
      <c r="P3" s="34"/>
    </row>
    <row r="4" spans="1:18" x14ac:dyDescent="0.2">
      <c r="A4" s="19" t="s">
        <v>21</v>
      </c>
      <c r="B4" s="32">
        <v>0.42291666666666666</v>
      </c>
      <c r="C4" s="19">
        <v>98</v>
      </c>
      <c r="D4" s="20" t="str">
        <f>VLOOKUP(C4,'2014 Main Scores'!C:D,2,FALSE)</f>
        <v>Bath</v>
      </c>
      <c r="E4" s="20" t="str">
        <f>VLOOKUP(C4,'2014 Main Scores'!C:E,3,FALSE)</f>
        <v>Belles</v>
      </c>
      <c r="F4" s="21" t="str">
        <f>VLOOKUP(C4,'2014 Main Scores'!C:F,4,FALSE)</f>
        <v>Gayle King</v>
      </c>
      <c r="G4" s="20" t="str">
        <f>VLOOKUP(C4,'2014 Main Scores'!C:G,5,FALSE)</f>
        <v>Kingsthistle Darcy</v>
      </c>
      <c r="H4" s="22" t="str">
        <f>VLOOKUP(C4,'2014 Main Scores'!C:H,6,FALSE)</f>
        <v>P18</v>
      </c>
      <c r="I4" s="22" t="s">
        <v>79</v>
      </c>
      <c r="J4" s="22" t="s">
        <v>280</v>
      </c>
      <c r="K4" s="23">
        <f>VLOOKUP(C4,'2014 Main Scores'!C:K,9,FALSE)</f>
        <v>101</v>
      </c>
      <c r="L4" s="23">
        <f>VLOOKUP(C4,'2014 Main Scores'!C:L,10,FALSE)</f>
        <v>52</v>
      </c>
      <c r="M4" s="23">
        <f>K4+L4</f>
        <v>153</v>
      </c>
      <c r="N4" s="58">
        <f>VLOOKUP(C4,'2014 Main Scores'!C:N,12,FALSE)</f>
        <v>0.63749999999999996</v>
      </c>
      <c r="O4" s="23">
        <f>VLOOKUP(C4,'Arena B - P18 (Snr)'!C:O,13,FALSE)</f>
        <v>1</v>
      </c>
      <c r="P4" s="35"/>
    </row>
    <row r="5" spans="1:18" x14ac:dyDescent="0.2">
      <c r="A5" s="19" t="s">
        <v>20</v>
      </c>
      <c r="B5" s="32">
        <v>0.56874999999999998</v>
      </c>
      <c r="C5" s="19">
        <v>45</v>
      </c>
      <c r="D5" s="20" t="str">
        <f>VLOOKUP(C5,'2014 Main Scores'!C:D,2,FALSE)</f>
        <v>Bath</v>
      </c>
      <c r="E5" s="20" t="str">
        <f>VLOOKUP(C5,'2014 Main Scores'!C:E,3,FALSE)</f>
        <v>Belles</v>
      </c>
      <c r="F5" s="21" t="str">
        <f>VLOOKUP(C5,'2014 Main Scores'!C:F,4,FALSE)</f>
        <v>Tanya Symes</v>
      </c>
      <c r="G5" s="20" t="str">
        <f>VLOOKUP(C5,'2014 Main Scores'!C:G,5,FALSE)</f>
        <v>Shaw Smartie</v>
      </c>
      <c r="H5" s="22" t="str">
        <f>VLOOKUP(C5,'2014 Main Scores'!C:H,6,FALSE)</f>
        <v>N24</v>
      </c>
      <c r="I5" s="22" t="s">
        <v>79</v>
      </c>
      <c r="J5" s="22" t="s">
        <v>80</v>
      </c>
      <c r="K5" s="23">
        <f>VLOOKUP(C5,'2014 Main Scores'!C:K,9,FALSE)</f>
        <v>121</v>
      </c>
      <c r="L5" s="23">
        <f>VLOOKUP(C5,'2014 Main Scores'!C:L,10,FALSE)</f>
        <v>64.5</v>
      </c>
      <c r="M5" s="23">
        <f>K5+L5</f>
        <v>185.5</v>
      </c>
      <c r="N5" s="58">
        <f>VLOOKUP(C5,'2014 Main Scores'!C:N,12,FALSE)</f>
        <v>0.71346153846153848</v>
      </c>
      <c r="O5" s="23">
        <f>VLOOKUP(C5,'Arena A - N24 (Snr)'!C:O,13,FALSE)</f>
        <v>2</v>
      </c>
      <c r="P5" s="35"/>
    </row>
    <row r="6" spans="1:18" x14ac:dyDescent="0.2">
      <c r="A6" s="19" t="s">
        <v>21</v>
      </c>
      <c r="B6" s="32">
        <v>0.55486111111111114</v>
      </c>
      <c r="C6" s="19">
        <v>121</v>
      </c>
      <c r="D6" s="20" t="str">
        <f>VLOOKUP(C6,'2014 Main Scores'!C:D,2,FALSE)</f>
        <v>Bath</v>
      </c>
      <c r="E6" s="20" t="str">
        <f>VLOOKUP(C6,'2014 Main Scores'!C:E,3,FALSE)</f>
        <v>Belles</v>
      </c>
      <c r="F6" s="21" t="str">
        <f>VLOOKUP(C6,'2014 Main Scores'!C:F,4,FALSE)</f>
        <v>Zoe Symes</v>
      </c>
      <c r="G6" s="20" t="str">
        <f>VLOOKUP(C6,'2014 Main Scores'!C:G,5,FALSE)</f>
        <v>Super Chef</v>
      </c>
      <c r="H6" s="22" t="str">
        <f>VLOOKUP(C6,'2014 Main Scores'!C:H,6,FALSE)</f>
        <v>N24</v>
      </c>
      <c r="I6" s="22" t="s">
        <v>79</v>
      </c>
      <c r="J6" s="22" t="s">
        <v>82</v>
      </c>
      <c r="K6" s="23">
        <f>VLOOKUP(C6,'2014 Main Scores'!C:K,9,FALSE)</f>
        <v>115</v>
      </c>
      <c r="L6" s="23">
        <f>VLOOKUP(C6,'2014 Main Scores'!C:L,10,FALSE)</f>
        <v>61</v>
      </c>
      <c r="M6" s="23">
        <f>K6+L6</f>
        <v>176</v>
      </c>
      <c r="N6" s="58">
        <f>VLOOKUP(C6,'2014 Main Scores'!C:N,12,FALSE)</f>
        <v>0.67692307692307696</v>
      </c>
      <c r="O6" s="23">
        <f>VLOOKUP(C6,'Arena B - N24 (Snr)'!C:O,13,FALSE)</f>
        <v>7</v>
      </c>
      <c r="P6" s="35"/>
    </row>
    <row r="7" spans="1:18" x14ac:dyDescent="0.2">
      <c r="A7" s="19"/>
      <c r="B7" s="32"/>
      <c r="C7" s="25"/>
      <c r="D7" s="26"/>
      <c r="E7" s="26"/>
      <c r="F7" s="27"/>
      <c r="G7" s="26"/>
      <c r="H7" s="28"/>
      <c r="I7" s="28"/>
      <c r="J7" s="28"/>
      <c r="K7" s="29"/>
      <c r="L7" s="29"/>
      <c r="M7" s="29"/>
      <c r="N7" s="59" t="s">
        <v>313</v>
      </c>
      <c r="O7" s="86" t="s">
        <v>348</v>
      </c>
      <c r="P7" s="36">
        <f>SMALL(O3:O6,1)+SMALL(O3:O6,2)+SMALL(O3:O6,3)</f>
        <v>6</v>
      </c>
    </row>
    <row r="8" spans="1:18" x14ac:dyDescent="0.2">
      <c r="A8" s="19" t="s">
        <v>20</v>
      </c>
      <c r="B8" s="32">
        <v>0.37083333333333335</v>
      </c>
      <c r="C8" s="13">
        <v>7</v>
      </c>
      <c r="D8" s="14" t="str">
        <f>VLOOKUP(C8,'2014 Main Scores'!C:D,2,FALSE)</f>
        <v>Bath</v>
      </c>
      <c r="E8" s="14" t="str">
        <f>VLOOKUP(C8,'2014 Main Scores'!C:E,3,FALSE)</f>
        <v>Bombes</v>
      </c>
      <c r="F8" s="15" t="str">
        <f>VLOOKUP(C8,'2014 Main Scores'!C:F,4,FALSE)</f>
        <v>Louis Plumber</v>
      </c>
      <c r="G8" s="14">
        <f>VLOOKUP(C8,'2014 Main Scores'!C:G,5,FALSE)</f>
        <v>0</v>
      </c>
      <c r="H8" s="16" t="str">
        <f>VLOOKUP(C8,'2014 Main Scores'!C:H,6,FALSE)</f>
        <v>P18</v>
      </c>
      <c r="I8" s="16" t="s">
        <v>79</v>
      </c>
      <c r="J8" s="16" t="s">
        <v>81</v>
      </c>
      <c r="K8" s="17">
        <f>VLOOKUP(C8,'2014 Main Scores'!C:K,9,FALSE)</f>
        <v>95</v>
      </c>
      <c r="L8" s="17">
        <f>VLOOKUP(C8,'2014 Main Scores'!C:L,10,FALSE)</f>
        <v>47</v>
      </c>
      <c r="M8" s="17">
        <f>K8+L8</f>
        <v>142</v>
      </c>
      <c r="N8" s="57">
        <f>VLOOKUP(C8,'2014 Main Scores'!C:N,12,FALSE)</f>
        <v>0.59166666666666667</v>
      </c>
      <c r="O8" s="17">
        <f>VLOOKUP(C8,'Arena A - P18 (S)'!C:O,13,FALSE)</f>
        <v>23</v>
      </c>
      <c r="P8" s="34"/>
    </row>
    <row r="9" spans="1:18" x14ac:dyDescent="0.2">
      <c r="A9" s="19" t="s">
        <v>21</v>
      </c>
      <c r="B9" s="32">
        <v>0.42708333333333331</v>
      </c>
      <c r="C9" s="19">
        <v>99</v>
      </c>
      <c r="D9" s="20" t="str">
        <f>VLOOKUP(C9,'2014 Main Scores'!C:D,2,FALSE)</f>
        <v>Bath</v>
      </c>
      <c r="E9" s="20" t="str">
        <f>VLOOKUP(C9,'2014 Main Scores'!C:E,3,FALSE)</f>
        <v>Bombes</v>
      </c>
      <c r="F9" s="21" t="str">
        <f>VLOOKUP(C9,'2014 Main Scores'!C:F,4,FALSE)</f>
        <v>Rosie Marlow</v>
      </c>
      <c r="G9" s="20" t="str">
        <f>VLOOKUP(C9,'2014 Main Scores'!C:G,5,FALSE)</f>
        <v>Truly Scrumptious</v>
      </c>
      <c r="H9" s="22" t="str">
        <f>VLOOKUP(C9,'2014 Main Scores'!C:H,6,FALSE)</f>
        <v>P18</v>
      </c>
      <c r="I9" s="22" t="s">
        <v>79</v>
      </c>
      <c r="J9" s="22" t="s">
        <v>280</v>
      </c>
      <c r="K9" s="23">
        <f>VLOOKUP(C9,'2014 Main Scores'!C:K,9,FALSE)</f>
        <v>85</v>
      </c>
      <c r="L9" s="23">
        <f>VLOOKUP(C9,'2014 Main Scores'!C:L,10,FALSE)</f>
        <v>42</v>
      </c>
      <c r="M9" s="23">
        <f>K9+L9</f>
        <v>127</v>
      </c>
      <c r="N9" s="58">
        <f>VLOOKUP(C9,'2014 Main Scores'!C:N,12,FALSE)</f>
        <v>0.52916666666666667</v>
      </c>
      <c r="O9" s="23">
        <f>VLOOKUP(C9,'Arena B - P18 (Snr)'!C:O,13,FALSE)</f>
        <v>18</v>
      </c>
      <c r="P9" s="35"/>
    </row>
    <row r="10" spans="1:18" x14ac:dyDescent="0.2">
      <c r="A10" s="19" t="s">
        <v>20</v>
      </c>
      <c r="B10" s="32">
        <v>0.57361111111111118</v>
      </c>
      <c r="C10" s="19">
        <v>46</v>
      </c>
      <c r="D10" s="20" t="s">
        <v>3</v>
      </c>
      <c r="E10" s="20" t="str">
        <f>VLOOKUP(C10,'2014 Main Scores'!C:E,3,FALSE)</f>
        <v>Bombes</v>
      </c>
      <c r="F10" s="21" t="str">
        <f>VLOOKUP(C10,'2014 Main Scores'!C:F,4,FALSE)</f>
        <v>Jenny Watkins</v>
      </c>
      <c r="G10" s="20" t="str">
        <f>VLOOKUP(C10,'2014 Main Scores'!C:G,5,FALSE)</f>
        <v>Rolex Free</v>
      </c>
      <c r="H10" s="22" t="str">
        <f>VLOOKUP(C10,'2014 Main Scores'!C:H,6,FALSE)</f>
        <v>N24</v>
      </c>
      <c r="I10" s="22" t="s">
        <v>79</v>
      </c>
      <c r="J10" s="22" t="s">
        <v>80</v>
      </c>
      <c r="K10" s="23">
        <f>VLOOKUP(C10,'2014 Main Scores'!C:K,9,FALSE)</f>
        <v>107</v>
      </c>
      <c r="L10" s="23">
        <f>VLOOKUP(C10,'2014 Main Scores'!C:L,10,FALSE)</f>
        <v>55.5</v>
      </c>
      <c r="M10" s="23">
        <f>K10+L10</f>
        <v>162.5</v>
      </c>
      <c r="N10" s="58">
        <f>VLOOKUP(C10,'2014 Main Scores'!C:N,12,FALSE)</f>
        <v>0.625</v>
      </c>
      <c r="O10" s="23">
        <f>VLOOKUP(C10,'Arena A - N24 (Snr)'!C:O,13,FALSE)</f>
        <v>20</v>
      </c>
      <c r="P10" s="35"/>
    </row>
    <row r="11" spans="1:18" x14ac:dyDescent="0.2">
      <c r="A11" s="19" t="s">
        <v>21</v>
      </c>
      <c r="B11" s="32">
        <v>0.55972222222222223</v>
      </c>
      <c r="C11" s="19">
        <v>122</v>
      </c>
      <c r="D11" s="20" t="str">
        <f>VLOOKUP(C11,'2014 Main Scores'!C:D,2,FALSE)</f>
        <v>Bath</v>
      </c>
      <c r="E11" s="20" t="str">
        <f>VLOOKUP(C11,'2014 Main Scores'!C:E,3,FALSE)</f>
        <v>Bombes</v>
      </c>
      <c r="F11" s="21" t="str">
        <f>VLOOKUP(C11,'2014 Main Scores'!C:F,4,FALSE)</f>
        <v>Sally Gardiner</v>
      </c>
      <c r="G11" s="20" t="str">
        <f>VLOOKUP(C11,'2014 Main Scores'!C:G,5,FALSE)</f>
        <v>Two Strokes Tonto</v>
      </c>
      <c r="H11" s="22" t="str">
        <f>VLOOKUP(C11,'2014 Main Scores'!C:H,6,FALSE)</f>
        <v>N24</v>
      </c>
      <c r="I11" s="22" t="s">
        <v>79</v>
      </c>
      <c r="J11" s="22" t="s">
        <v>82</v>
      </c>
      <c r="K11" s="23">
        <f>VLOOKUP(C11,'2014 Main Scores'!C:K,9,FALSE)</f>
        <v>105.5</v>
      </c>
      <c r="L11" s="23">
        <f>VLOOKUP(C11,'2014 Main Scores'!C:L,10,FALSE)</f>
        <v>57</v>
      </c>
      <c r="M11" s="23">
        <f>K11+L11</f>
        <v>162.5</v>
      </c>
      <c r="N11" s="58">
        <f>VLOOKUP(C11,'2014 Main Scores'!C:N,12,FALSE)</f>
        <v>0.625</v>
      </c>
      <c r="O11" s="23">
        <f>VLOOKUP(C11,'Arena B - N24 (Snr)'!C:O,13,FALSE)</f>
        <v>18</v>
      </c>
      <c r="P11" s="35"/>
    </row>
    <row r="12" spans="1:18" x14ac:dyDescent="0.2">
      <c r="A12" s="19"/>
      <c r="B12" s="32"/>
      <c r="C12" s="19"/>
      <c r="D12" s="20"/>
      <c r="E12" s="20"/>
      <c r="F12" s="21"/>
      <c r="G12" s="20"/>
      <c r="P12" s="35">
        <f>SMALL(O8:O11,1)+SMALL(O8:O11,2)+SMALL(O8:O11,3)</f>
        <v>56</v>
      </c>
    </row>
    <row r="13" spans="1:18" x14ac:dyDescent="0.2">
      <c r="A13" s="13" t="s">
        <v>20</v>
      </c>
      <c r="B13" s="31">
        <v>0.375</v>
      </c>
      <c r="C13" s="45">
        <v>8</v>
      </c>
      <c r="D13" s="14" t="s">
        <v>3</v>
      </c>
      <c r="E13" s="14" t="str">
        <f>VLOOKUP(C13,'2014 Main Scores'!C:E,3,FALSE)</f>
        <v>Bubbles</v>
      </c>
      <c r="F13" s="15" t="str">
        <f>VLOOKUP(C13,'2014 Main Scores'!C:F,4,FALSE)</f>
        <v>Fiona Perrett</v>
      </c>
      <c r="G13" s="14" t="str">
        <f>VLOOKUP(C13,'2014 Main Scores'!C:G,5,FALSE)</f>
        <v>Freddie</v>
      </c>
      <c r="H13" s="16" t="str">
        <f>VLOOKUP(C13,'2014 Main Scores'!C:H,6,FALSE)</f>
        <v>P18</v>
      </c>
      <c r="I13" s="16" t="s">
        <v>79</v>
      </c>
      <c r="J13" s="16" t="s">
        <v>81</v>
      </c>
      <c r="K13" s="17">
        <f>VLOOKUP(C13,'2014 Main Scores'!C:K,9,FALSE)</f>
        <v>109</v>
      </c>
      <c r="L13" s="17">
        <f>VLOOKUP(C13,'2014 Main Scores'!C:L,10,FALSE)</f>
        <v>54</v>
      </c>
      <c r="M13" s="17">
        <f>K13+L13</f>
        <v>163</v>
      </c>
      <c r="N13" s="57">
        <f>VLOOKUP(C13,'2014 Main Scores'!C:N,12,FALSE)</f>
        <v>0.6791666666666667</v>
      </c>
      <c r="O13" s="17">
        <f>VLOOKUP(C13,'Arena A - P18 (S)'!C:O,13,FALSE)</f>
        <v>6</v>
      </c>
      <c r="P13" s="34"/>
    </row>
    <row r="14" spans="1:18" x14ac:dyDescent="0.2">
      <c r="A14" s="19" t="s">
        <v>21</v>
      </c>
      <c r="B14" s="32">
        <v>0.43194444444444446</v>
      </c>
      <c r="C14" s="44">
        <v>100</v>
      </c>
      <c r="D14" s="20" t="s">
        <v>3</v>
      </c>
      <c r="E14" s="20" t="str">
        <f>VLOOKUP(C14,'2014 Main Scores'!C:E,3,FALSE)</f>
        <v>Bubbles</v>
      </c>
      <c r="F14" s="21" t="str">
        <f>VLOOKUP(C14,'2014 Main Scores'!C:F,4,FALSE)</f>
        <v>Sylvia Thomas</v>
      </c>
      <c r="G14" s="20" t="str">
        <f>VLOOKUP(C14,'2014 Main Scores'!C:G,5,FALSE)</f>
        <v>Zachary</v>
      </c>
      <c r="H14" s="22" t="str">
        <f>VLOOKUP(C14,'2014 Main Scores'!C:H,6,FALSE)</f>
        <v>P18</v>
      </c>
      <c r="I14" s="22" t="s">
        <v>79</v>
      </c>
      <c r="J14" s="22" t="s">
        <v>280</v>
      </c>
      <c r="K14" s="23">
        <f>VLOOKUP(C14,'2014 Main Scores'!C:K,9,FALSE)</f>
        <v>99</v>
      </c>
      <c r="L14" s="23">
        <f>VLOOKUP(C14,'2014 Main Scores'!C:L,10,FALSE)</f>
        <v>50</v>
      </c>
      <c r="M14" s="23">
        <f>K14+L14</f>
        <v>149</v>
      </c>
      <c r="N14" s="58">
        <f>VLOOKUP(C14,'2014 Main Scores'!C:N,12,FALSE)</f>
        <v>0.62083333333333335</v>
      </c>
      <c r="O14" s="23">
        <f>VLOOKUP(C14,'Arena B - P18 (Snr)'!C:O,13,FALSE)</f>
        <v>3</v>
      </c>
      <c r="P14" s="35"/>
    </row>
    <row r="15" spans="1:18" x14ac:dyDescent="0.2">
      <c r="A15" s="19" t="s">
        <v>20</v>
      </c>
      <c r="B15" s="32">
        <v>0.57777777777777783</v>
      </c>
      <c r="C15" s="44">
        <v>47</v>
      </c>
      <c r="D15" s="20" t="str">
        <f>VLOOKUP(C15,'2014 Main Scores'!C:D,2,FALSE)</f>
        <v>Bath</v>
      </c>
      <c r="E15" s="20" t="str">
        <f>VLOOKUP(C15,'2014 Main Scores'!C:E,3,FALSE)</f>
        <v>Bubbles</v>
      </c>
      <c r="F15" s="21" t="str">
        <f>VLOOKUP(C15,'2014 Main Scores'!C:F,4,FALSE)</f>
        <v>Sharon Blake</v>
      </c>
      <c r="G15" s="20" t="str">
        <f>VLOOKUP(C15,'2014 Main Scores'!C:G,5,FALSE)</f>
        <v>Loustic Collonges</v>
      </c>
      <c r="H15" s="22" t="str">
        <f>VLOOKUP(C15,'2014 Main Scores'!C:H,6,FALSE)</f>
        <v>N24</v>
      </c>
      <c r="I15" s="22" t="s">
        <v>79</v>
      </c>
      <c r="J15" s="22" t="s">
        <v>80</v>
      </c>
      <c r="K15" s="23">
        <f>VLOOKUP(C15,'2014 Main Scores'!C:K,9,FALSE)</f>
        <v>104</v>
      </c>
      <c r="L15" s="23">
        <f>VLOOKUP(C15,'2014 Main Scores'!C:L,10,FALSE)</f>
        <v>56</v>
      </c>
      <c r="M15" s="23">
        <f>K15+L15</f>
        <v>160</v>
      </c>
      <c r="N15" s="58">
        <f>VLOOKUP(C15,'2014 Main Scores'!C:N,12,FALSE)</f>
        <v>0.61538461538461542</v>
      </c>
      <c r="O15" s="23">
        <f>VLOOKUP(C15,'Arena A - N24 (Snr)'!C:O,13,FALSE)</f>
        <v>21</v>
      </c>
      <c r="P15" s="35"/>
    </row>
    <row r="16" spans="1:18" x14ac:dyDescent="0.2">
      <c r="A16" s="19" t="s">
        <v>21</v>
      </c>
      <c r="B16" s="32">
        <v>0.56458333333333333</v>
      </c>
      <c r="C16" s="44">
        <v>123</v>
      </c>
      <c r="D16" s="20" t="s">
        <v>3</v>
      </c>
      <c r="E16" s="20" t="str">
        <f>VLOOKUP(C16,'2014 Main Scores'!C:E,3,FALSE)</f>
        <v>Bubbles</v>
      </c>
      <c r="F16" s="21" t="str">
        <f>VLOOKUP(C16,'2014 Main Scores'!C:F,4,FALSE)</f>
        <v>Jenny Pickup</v>
      </c>
      <c r="G16" s="20" t="str">
        <f>VLOOKUP(C16,'2014 Main Scores'!C:G,5,FALSE)</f>
        <v>Flightline Lucas</v>
      </c>
      <c r="H16" s="22" t="str">
        <f>VLOOKUP(C16,'2014 Main Scores'!C:H,6,FALSE)</f>
        <v>N24</v>
      </c>
      <c r="I16" s="22" t="s">
        <v>79</v>
      </c>
      <c r="J16" s="22" t="s">
        <v>82</v>
      </c>
      <c r="K16" s="23">
        <f>VLOOKUP(C16,'2014 Main Scores'!C:K,9,FALSE)</f>
        <v>107</v>
      </c>
      <c r="L16" s="23">
        <f>VLOOKUP(C16,'2014 Main Scores'!C:L,10,FALSE)</f>
        <v>58.5</v>
      </c>
      <c r="M16" s="23">
        <f>K16+L16</f>
        <v>165.5</v>
      </c>
      <c r="N16" s="58">
        <f>VLOOKUP(C16,'2014 Main Scores'!C:N,12,FALSE)</f>
        <v>0.6365384615384615</v>
      </c>
      <c r="O16" s="23">
        <f>VLOOKUP(C16,'Arena B - N24 (Snr)'!C:O,13,FALSE)</f>
        <v>15</v>
      </c>
      <c r="P16" s="35"/>
    </row>
    <row r="17" spans="1:16" x14ac:dyDescent="0.2">
      <c r="A17" s="25"/>
      <c r="B17" s="33"/>
      <c r="C17" s="46"/>
      <c r="D17" s="26"/>
      <c r="E17" s="26"/>
      <c r="F17" s="27"/>
      <c r="G17" s="26"/>
      <c r="H17" s="28"/>
      <c r="I17" s="28"/>
      <c r="J17" s="28"/>
      <c r="K17" s="29"/>
      <c r="L17" s="29"/>
      <c r="M17" s="29"/>
      <c r="N17" s="59"/>
      <c r="O17" s="29"/>
      <c r="P17" s="36">
        <f>SMALL(O13:O16,1)+SMALL(O13:O16,2)+SMALL(O13:O16,3)</f>
        <v>24</v>
      </c>
    </row>
    <row r="18" spans="1:16" x14ac:dyDescent="0.2">
      <c r="A18" s="19" t="s">
        <v>20</v>
      </c>
      <c r="B18" s="32">
        <v>0.3527777777777778</v>
      </c>
      <c r="C18" s="13">
        <v>3</v>
      </c>
      <c r="D18" s="14" t="str">
        <f>VLOOKUP(C18,'2014 Main Scores'!C:D,2,FALSE)</f>
        <v>Berkeley</v>
      </c>
      <c r="E18" s="14" t="str">
        <f>VLOOKUP(C18,'2014 Main Scores'!C:E,3,FALSE)</f>
        <v>Egg-butts</v>
      </c>
      <c r="F18" s="15" t="str">
        <f>VLOOKUP(C18,'2014 Main Scores'!C:F,4,FALSE)</f>
        <v>Sam Gibbs</v>
      </c>
      <c r="G18" s="14" t="str">
        <f>VLOOKUP(C18,'2014 Main Scores'!C:G,5,FALSE)</f>
        <v>Emilius</v>
      </c>
      <c r="H18" s="16" t="str">
        <f>VLOOKUP(C18,'2014 Main Scores'!C:H,6,FALSE)</f>
        <v>P18</v>
      </c>
      <c r="I18" s="16" t="s">
        <v>79</v>
      </c>
      <c r="J18" s="16" t="s">
        <v>81</v>
      </c>
      <c r="K18" s="17">
        <f>VLOOKUP(C18,'2014 Main Scores'!C:K,9,FALSE)</f>
        <v>106.5</v>
      </c>
      <c r="L18" s="17">
        <f>VLOOKUP(C18,'2014 Main Scores'!C:L,10,FALSE)</f>
        <v>53</v>
      </c>
      <c r="M18" s="17">
        <f>K18+L18</f>
        <v>159.5</v>
      </c>
      <c r="N18" s="57">
        <f>VLOOKUP(C18,'2014 Main Scores'!C:N,12,FALSE)</f>
        <v>0.6645833333333333</v>
      </c>
      <c r="O18" s="17">
        <f>VLOOKUP(C18,'Arena A - P18 (S)'!C:O,13,FALSE)</f>
        <v>12</v>
      </c>
      <c r="P18" s="34"/>
    </row>
    <row r="19" spans="1:16" x14ac:dyDescent="0.2">
      <c r="A19" s="19" t="s">
        <v>21</v>
      </c>
      <c r="B19" s="32">
        <v>0.43611111111111112</v>
      </c>
      <c r="C19" s="19">
        <v>101</v>
      </c>
      <c r="D19" s="20" t="str">
        <f>VLOOKUP(C19,'2014 Main Scores'!C:D,2,FALSE)</f>
        <v>Berkeley</v>
      </c>
      <c r="E19" s="20" t="str">
        <f>VLOOKUP(C19,'2014 Main Scores'!C:E,3,FALSE)</f>
        <v>Egg-butts</v>
      </c>
      <c r="F19" s="21" t="str">
        <f>VLOOKUP(C19,'2014 Main Scores'!C:F,4,FALSE)</f>
        <v>Laura Nelmes</v>
      </c>
      <c r="G19" s="20" t="str">
        <f>VLOOKUP(C19,'2014 Main Scores'!C:G,5,FALSE)</f>
        <v>Home Farm Lily</v>
      </c>
      <c r="H19" s="22" t="str">
        <f>VLOOKUP(C19,'2014 Main Scores'!C:H,6,FALSE)</f>
        <v>P18</v>
      </c>
      <c r="I19" s="22" t="s">
        <v>79</v>
      </c>
      <c r="J19" s="22" t="s">
        <v>280</v>
      </c>
      <c r="K19" s="23">
        <f>VLOOKUP(C19,'2014 Main Scores'!C:K,9,FALSE)</f>
        <v>93</v>
      </c>
      <c r="L19" s="23">
        <f>VLOOKUP(C19,'2014 Main Scores'!C:L,10,FALSE)</f>
        <v>46</v>
      </c>
      <c r="M19" s="23">
        <f>K19+L19</f>
        <v>139</v>
      </c>
      <c r="N19" s="58">
        <f>VLOOKUP(C19,'2014 Main Scores'!C:N,12,FALSE)</f>
        <v>0.57916666666666672</v>
      </c>
      <c r="O19" s="23">
        <f>VLOOKUP(C19,'Arena B - P18 (Snr)'!C:O,13,FALSE)</f>
        <v>13</v>
      </c>
      <c r="P19" s="35"/>
    </row>
    <row r="20" spans="1:16" x14ac:dyDescent="0.2">
      <c r="A20" s="19" t="s">
        <v>20</v>
      </c>
      <c r="B20" s="32">
        <v>0.64930555555555558</v>
      </c>
      <c r="C20" s="19">
        <v>62</v>
      </c>
      <c r="D20" s="20" t="str">
        <f>VLOOKUP(C20,'2014 Main Scores'!C:D,2,FALSE)</f>
        <v>Berkeley</v>
      </c>
      <c r="E20" s="20" t="str">
        <f>VLOOKUP(C20,'2014 Main Scores'!C:E,3,FALSE)</f>
        <v>Egg-butts</v>
      </c>
      <c r="F20" s="21" t="str">
        <f>VLOOKUP(C20,'2014 Main Scores'!C:F,4,FALSE)</f>
        <v>Helen James</v>
      </c>
      <c r="G20" s="20" t="str">
        <f>VLOOKUP(C20,'2014 Main Scores'!C:G,5,FALSE)</f>
        <v>Schav Tanzerin</v>
      </c>
      <c r="H20" s="22" t="str">
        <f>VLOOKUP(C20,'2014 Main Scores'!C:H,6,FALSE)</f>
        <v>N24</v>
      </c>
      <c r="I20" s="22" t="s">
        <v>79</v>
      </c>
      <c r="J20" s="22" t="s">
        <v>80</v>
      </c>
      <c r="K20" s="23">
        <f>VLOOKUP(C20,'2014 Main Scores'!C:K,9,FALSE)</f>
        <v>125</v>
      </c>
      <c r="L20" s="23">
        <f>VLOOKUP(C20,'2014 Main Scores'!C:L,10,FALSE)</f>
        <v>66.5</v>
      </c>
      <c r="M20" s="23">
        <f>K20+L20</f>
        <v>191.5</v>
      </c>
      <c r="N20" s="58">
        <f>VLOOKUP(C20,'2014 Main Scores'!C:N,12,FALSE)</f>
        <v>0.73653846153846159</v>
      </c>
      <c r="O20" s="23">
        <f>VLOOKUP(C20,'Arena A - N24 (Snr)'!C:O,13,FALSE)</f>
        <v>1</v>
      </c>
      <c r="P20" s="35"/>
    </row>
    <row r="21" spans="1:16" x14ac:dyDescent="0.2">
      <c r="A21" s="19" t="s">
        <v>21</v>
      </c>
      <c r="B21" s="32">
        <v>0.61319444444444449</v>
      </c>
      <c r="C21" s="19">
        <v>132</v>
      </c>
      <c r="D21" s="20" t="str">
        <f>VLOOKUP(C21,'2014 Main Scores'!C:D,2,FALSE)</f>
        <v>Berkeley</v>
      </c>
      <c r="E21" s="20" t="str">
        <f>VLOOKUP(C21,'2014 Main Scores'!C:E,3,FALSE)</f>
        <v>Egg-butts</v>
      </c>
      <c r="F21" s="21" t="str">
        <f>VLOOKUP(C21,'2014 Main Scores'!C:F,4,FALSE)</f>
        <v>Teresa Ventimiglia</v>
      </c>
      <c r="G21" s="20" t="str">
        <f>VLOOKUP(C21,'2014 Main Scores'!C:G,5,FALSE)</f>
        <v>Cee Bee</v>
      </c>
      <c r="H21" s="22" t="str">
        <f>VLOOKUP(C21,'2014 Main Scores'!C:H,6,FALSE)</f>
        <v>N24</v>
      </c>
      <c r="I21" s="22" t="s">
        <v>79</v>
      </c>
      <c r="J21" s="22" t="s">
        <v>82</v>
      </c>
      <c r="K21" s="23">
        <f>VLOOKUP(C21,'2014 Main Scores'!C:K,9,FALSE)</f>
        <v>114.5</v>
      </c>
      <c r="L21" s="23">
        <f>VLOOKUP(C21,'2014 Main Scores'!C:L,10,FALSE)</f>
        <v>60</v>
      </c>
      <c r="M21" s="23">
        <f>K21+L21</f>
        <v>174.5</v>
      </c>
      <c r="N21" s="58">
        <f>VLOOKUP(C21,'2014 Main Scores'!C:N,12,FALSE)</f>
        <v>0.6711538461538461</v>
      </c>
      <c r="O21" s="23">
        <f>VLOOKUP(C21,'Arena B - N24 (Snr)'!C:O,13,FALSE)</f>
        <v>9</v>
      </c>
      <c r="P21" s="35"/>
    </row>
    <row r="22" spans="1:16" x14ac:dyDescent="0.2">
      <c r="A22" s="19"/>
      <c r="B22" s="32"/>
      <c r="C22" s="19"/>
      <c r="D22" s="20"/>
      <c r="E22" s="20"/>
      <c r="F22" s="21"/>
      <c r="G22" s="20"/>
      <c r="P22" s="35">
        <f>SMALL(O18:O21,1)+SMALL(O18:O21,2)+SMALL(O18:O21,3)</f>
        <v>22</v>
      </c>
    </row>
    <row r="23" spans="1:16" x14ac:dyDescent="0.2">
      <c r="A23" s="13" t="s">
        <v>20</v>
      </c>
      <c r="B23" s="31">
        <v>0.35694444444444445</v>
      </c>
      <c r="C23" s="45">
        <v>4</v>
      </c>
      <c r="D23" s="14" t="str">
        <f>VLOOKUP(C23,'2014 Main Scores'!C:D,2,FALSE)</f>
        <v>Berkeley</v>
      </c>
      <c r="E23" s="14" t="str">
        <f>VLOOKUP(C23,'2014 Main Scores'!C:E,3,FALSE)</f>
        <v>Grackles</v>
      </c>
      <c r="F23" s="15" t="str">
        <f>VLOOKUP(C23,'2014 Main Scores'!C:F,4,FALSE)</f>
        <v>Sarah Couzens</v>
      </c>
      <c r="G23" s="14" t="str">
        <f>VLOOKUP(C23,'2014 Main Scores'!C:G,5,FALSE)</f>
        <v>Sandskier</v>
      </c>
      <c r="H23" s="16" t="str">
        <f>VLOOKUP(C23,'2014 Main Scores'!C:H,6,FALSE)</f>
        <v>P18</v>
      </c>
      <c r="I23" s="16" t="s">
        <v>79</v>
      </c>
      <c r="J23" s="16" t="s">
        <v>81</v>
      </c>
      <c r="K23" s="17">
        <f>VLOOKUP(C23,'2014 Main Scores'!C:K,9,FALSE)</f>
        <v>104.5</v>
      </c>
      <c r="L23" s="17">
        <f>VLOOKUP(C23,'2014 Main Scores'!C:L,10,FALSE)</f>
        <v>55</v>
      </c>
      <c r="M23" s="17">
        <f>K23+L23</f>
        <v>159.5</v>
      </c>
      <c r="N23" s="57">
        <f>VLOOKUP(C23,'2014 Main Scores'!C:N,12,FALSE)</f>
        <v>0.6645833333333333</v>
      </c>
      <c r="O23" s="17">
        <f>VLOOKUP(C23,'Arena A - P18 (S)'!C:O,13,FALSE)</f>
        <v>11</v>
      </c>
      <c r="P23" s="34"/>
    </row>
    <row r="24" spans="1:16" x14ac:dyDescent="0.2">
      <c r="A24" s="19" t="s">
        <v>21</v>
      </c>
      <c r="B24" s="32">
        <v>0.44097222222222227</v>
      </c>
      <c r="C24" s="44">
        <v>102</v>
      </c>
      <c r="D24" s="20" t="str">
        <f>VLOOKUP(C24,'2014 Main Scores'!C:D,2,FALSE)</f>
        <v>Berkeley</v>
      </c>
      <c r="E24" s="20" t="str">
        <f>VLOOKUP(C24,'2014 Main Scores'!C:E,3,FALSE)</f>
        <v>Grackles</v>
      </c>
      <c r="F24" s="21" t="str">
        <f>VLOOKUP(C24,'2014 Main Scores'!C:F,4,FALSE)</f>
        <v>Andrea Cox</v>
      </c>
      <c r="G24" s="20" t="str">
        <f>VLOOKUP(C24,'2014 Main Scores'!C:G,5,FALSE)</f>
        <v>Dav</v>
      </c>
      <c r="H24" s="22" t="str">
        <f>VLOOKUP(C24,'2014 Main Scores'!C:H,6,FALSE)</f>
        <v>P18</v>
      </c>
      <c r="I24" s="22" t="s">
        <v>79</v>
      </c>
      <c r="J24" s="22" t="s">
        <v>280</v>
      </c>
      <c r="K24" s="23">
        <f>VLOOKUP(C24,'2014 Main Scores'!C:K,9,FALSE)</f>
        <v>84</v>
      </c>
      <c r="L24" s="23">
        <f>VLOOKUP(C24,'2014 Main Scores'!C:L,10,FALSE)</f>
        <v>44</v>
      </c>
      <c r="M24" s="23">
        <f>K24+L24</f>
        <v>128</v>
      </c>
      <c r="N24" s="58">
        <f>VLOOKUP(C24,'2014 Main Scores'!C:N,12,FALSE)</f>
        <v>0.53333333333333333</v>
      </c>
      <c r="O24" s="23">
        <f>VLOOKUP(C24,'Arena B - P18 (Snr)'!C:O,13,FALSE)</f>
        <v>17</v>
      </c>
      <c r="P24" s="35"/>
    </row>
    <row r="25" spans="1:16" x14ac:dyDescent="0.2">
      <c r="A25" s="19" t="s">
        <v>20</v>
      </c>
      <c r="B25" s="32">
        <v>0.55972222222222223</v>
      </c>
      <c r="C25" s="44">
        <v>43</v>
      </c>
      <c r="D25" s="20" t="str">
        <f>VLOOKUP(C25,'2014 Main Scores'!C:D,2,FALSE)</f>
        <v>Berkeley</v>
      </c>
      <c r="E25" s="20" t="str">
        <f>VLOOKUP(C25,'2014 Main Scores'!C:E,3,FALSE)</f>
        <v>Grackles</v>
      </c>
      <c r="F25" s="21" t="str">
        <f>VLOOKUP(C25,'2014 Main Scores'!C:F,4,FALSE)</f>
        <v>Justine Jackman</v>
      </c>
      <c r="G25" s="20" t="str">
        <f>VLOOKUP(C25,'2014 Main Scores'!C:G,5,FALSE)</f>
        <v>Master McCoy</v>
      </c>
      <c r="H25" s="22" t="str">
        <f>VLOOKUP(C25,'2014 Main Scores'!C:H,6,FALSE)</f>
        <v>N24</v>
      </c>
      <c r="I25" s="22" t="s">
        <v>79</v>
      </c>
      <c r="J25" s="22" t="s">
        <v>80</v>
      </c>
      <c r="K25" s="23">
        <f>VLOOKUP(C25,'2014 Main Scores'!C:K,9,FALSE)</f>
        <v>107.5</v>
      </c>
      <c r="L25" s="23">
        <f>VLOOKUP(C25,'2014 Main Scores'!C:L,10,FALSE)</f>
        <v>56</v>
      </c>
      <c r="M25" s="23">
        <f>K25+L25</f>
        <v>163.5</v>
      </c>
      <c r="N25" s="58">
        <f>VLOOKUP(C25,'2014 Main Scores'!C:N,12,FALSE)</f>
        <v>0.62884615384615383</v>
      </c>
      <c r="O25" s="23">
        <f>VLOOKUP(C25,'Arena A - N24 (Snr)'!C:O,13,FALSE)</f>
        <v>19</v>
      </c>
      <c r="P25" s="35"/>
    </row>
    <row r="26" spans="1:16" x14ac:dyDescent="0.2">
      <c r="A26" s="19" t="s">
        <v>21</v>
      </c>
      <c r="B26" s="32">
        <v>0.61736111111111114</v>
      </c>
      <c r="C26" s="44">
        <v>133</v>
      </c>
      <c r="D26" s="20" t="str">
        <f>VLOOKUP(C26,'2014 Main Scores'!C:D,2,FALSE)</f>
        <v>Berkeley</v>
      </c>
      <c r="E26" s="20" t="str">
        <f>VLOOKUP(C26,'2014 Main Scores'!C:E,3,FALSE)</f>
        <v>Grackles</v>
      </c>
      <c r="F26" s="21" t="str">
        <f>VLOOKUP(C26,'2014 Main Scores'!C:F,4,FALSE)</f>
        <v>Bex Guest</v>
      </c>
      <c r="G26" s="20" t="str">
        <f>VLOOKUP(C26,'2014 Main Scores'!C:G,5,FALSE)</f>
        <v>Nord Est Des Ifs</v>
      </c>
      <c r="H26" s="22" t="str">
        <f>VLOOKUP(C26,'2014 Main Scores'!C:H,6,FALSE)</f>
        <v>N24</v>
      </c>
      <c r="I26" s="22" t="s">
        <v>79</v>
      </c>
      <c r="J26" s="22" t="s">
        <v>82</v>
      </c>
      <c r="K26" s="23">
        <f>VLOOKUP(C26,'2014 Main Scores'!C:K,9,FALSE)</f>
        <v>122.5</v>
      </c>
      <c r="L26" s="23">
        <f>VLOOKUP(C26,'2014 Main Scores'!C:L,10,FALSE)</f>
        <v>66</v>
      </c>
      <c r="M26" s="23">
        <f>K26+L26</f>
        <v>188.5</v>
      </c>
      <c r="N26" s="58">
        <f>VLOOKUP(C26,'2014 Main Scores'!C:N,12,FALSE)</f>
        <v>0.72499999999999998</v>
      </c>
      <c r="O26" s="23">
        <f>VLOOKUP(C26,'Arena B - N24 (Snr)'!C:O,13,FALSE)</f>
        <v>2</v>
      </c>
      <c r="P26" s="35"/>
    </row>
    <row r="27" spans="1:16" x14ac:dyDescent="0.2">
      <c r="A27" s="25"/>
      <c r="B27" s="33"/>
      <c r="C27" s="46"/>
      <c r="D27" s="26"/>
      <c r="E27" s="26"/>
      <c r="F27" s="27"/>
      <c r="G27" s="26"/>
      <c r="H27" s="28"/>
      <c r="I27" s="28"/>
      <c r="J27" s="28"/>
      <c r="K27" s="29"/>
      <c r="L27" s="29"/>
      <c r="M27" s="29"/>
      <c r="N27" s="59"/>
      <c r="O27" s="29"/>
      <c r="P27" s="36">
        <f>SMALL(O23:O26,1)+SMALL(O23:O26,2)+SMALL(O23:O26,3)</f>
        <v>30</v>
      </c>
    </row>
    <row r="28" spans="1:16" x14ac:dyDescent="0.2">
      <c r="A28" s="19" t="s">
        <v>20</v>
      </c>
      <c r="B28" s="32">
        <v>0.36180555555555555</v>
      </c>
      <c r="C28" s="13">
        <v>5</v>
      </c>
      <c r="D28" s="14" t="str">
        <f>VLOOKUP(C28,'2014 Main Scores'!C:D,2,FALSE)</f>
        <v>Berkeley</v>
      </c>
      <c r="E28" s="14" t="str">
        <f>VLOOKUP(C28,'2014 Main Scores'!C:E,3,FALSE)</f>
        <v>Pelhams</v>
      </c>
      <c r="F28" s="15" t="str">
        <f>VLOOKUP(C28,'2014 Main Scores'!C:F,4,FALSE)</f>
        <v>Julie Hayward</v>
      </c>
      <c r="G28" s="14" t="str">
        <f>VLOOKUP(C28,'2014 Main Scores'!C:G,5,FALSE)</f>
        <v>Buddy Boy II</v>
      </c>
      <c r="H28" s="16" t="str">
        <f>VLOOKUP(C28,'2014 Main Scores'!C:H,6,FALSE)</f>
        <v>P18</v>
      </c>
      <c r="I28" s="16" t="s">
        <v>79</v>
      </c>
      <c r="J28" s="16" t="s">
        <v>81</v>
      </c>
      <c r="K28" s="17">
        <f>VLOOKUP(C28,'2014 Main Scores'!C:K,9,FALSE)</f>
        <v>106.5</v>
      </c>
      <c r="L28" s="17">
        <f>VLOOKUP(C28,'2014 Main Scores'!C:L,10,FALSE)</f>
        <v>54</v>
      </c>
      <c r="M28" s="17">
        <f>K28+L28</f>
        <v>160.5</v>
      </c>
      <c r="N28" s="57">
        <f>VLOOKUP(C28,'2014 Main Scores'!C:N,12,FALSE)</f>
        <v>0.66874999999999996</v>
      </c>
      <c r="O28" s="17">
        <f>VLOOKUP(C28,'Arena A - P18 (S)'!C:O,13,FALSE)</f>
        <v>9</v>
      </c>
      <c r="P28" s="34"/>
    </row>
    <row r="29" spans="1:16" x14ac:dyDescent="0.2">
      <c r="A29" s="19" t="s">
        <v>21</v>
      </c>
      <c r="B29" s="32">
        <v>0.44513888888888892</v>
      </c>
      <c r="C29" s="19">
        <v>103</v>
      </c>
      <c r="D29" s="20" t="str">
        <f>VLOOKUP(C29,'2014 Main Scores'!C:D,2,FALSE)</f>
        <v>Berkeley</v>
      </c>
      <c r="E29" s="20" t="str">
        <f>VLOOKUP(C29,'2014 Main Scores'!C:E,3,FALSE)</f>
        <v>Pelhams</v>
      </c>
      <c r="F29" s="21" t="str">
        <f>VLOOKUP(C29,'2014 Main Scores'!C:F,4,FALSE)</f>
        <v>Sue Portch</v>
      </c>
      <c r="G29" s="20" t="str">
        <f>VLOOKUP(C29,'2014 Main Scores'!C:G,5,FALSE)</f>
        <v>Newzflash</v>
      </c>
      <c r="H29" s="22" t="str">
        <f>VLOOKUP(C29,'2014 Main Scores'!C:H,6,FALSE)</f>
        <v>P18</v>
      </c>
      <c r="I29" s="22" t="s">
        <v>79</v>
      </c>
      <c r="J29" s="22" t="s">
        <v>280</v>
      </c>
      <c r="K29" s="23">
        <f>VLOOKUP(C29,'2014 Main Scores'!C:K,9,FALSE)</f>
        <v>98</v>
      </c>
      <c r="L29" s="23">
        <f>VLOOKUP(C29,'2014 Main Scores'!C:L,10,FALSE)</f>
        <v>48</v>
      </c>
      <c r="M29" s="23">
        <f>K29+L29</f>
        <v>146</v>
      </c>
      <c r="N29" s="58">
        <f>VLOOKUP(C29,'2014 Main Scores'!C:N,12,FALSE)</f>
        <v>0.60833333333333328</v>
      </c>
      <c r="O29" s="23">
        <f>VLOOKUP(C29,'Arena B - P18 (Snr)'!C:O,13,FALSE)</f>
        <v>6</v>
      </c>
      <c r="P29" s="35"/>
    </row>
    <row r="30" spans="1:16" x14ac:dyDescent="0.2">
      <c r="A30" s="19" t="s">
        <v>20</v>
      </c>
      <c r="B30" s="32">
        <v>0.56458333333333333</v>
      </c>
      <c r="C30" s="19">
        <v>44</v>
      </c>
      <c r="D30" s="20" t="str">
        <f>VLOOKUP(C30,'2014 Main Scores'!C:D,2,FALSE)</f>
        <v>Berkeley</v>
      </c>
      <c r="E30" s="20" t="str">
        <f>VLOOKUP(C30,'2014 Main Scores'!C:E,3,FALSE)</f>
        <v>Pelhams</v>
      </c>
      <c r="F30" s="21" t="str">
        <f>VLOOKUP(C30,'2014 Main Scores'!C:F,4,FALSE)</f>
        <v>Sarah Webber</v>
      </c>
      <c r="G30" s="20" t="str">
        <f>VLOOKUP(C30,'2014 Main Scores'!C:G,5,FALSE)</f>
        <v>Bonetta</v>
      </c>
      <c r="H30" s="22" t="str">
        <f>VLOOKUP(C30,'2014 Main Scores'!C:H,6,FALSE)</f>
        <v>N24</v>
      </c>
      <c r="I30" s="22" t="s">
        <v>79</v>
      </c>
      <c r="J30" s="22" t="s">
        <v>80</v>
      </c>
      <c r="K30" s="23">
        <f>VLOOKUP(C30,'2014 Main Scores'!C:K,9,FALSE)</f>
        <v>109</v>
      </c>
      <c r="L30" s="23">
        <f>VLOOKUP(C30,'2014 Main Scores'!C:L,10,FALSE)</f>
        <v>60</v>
      </c>
      <c r="M30" s="23">
        <f>K30+L30</f>
        <v>169</v>
      </c>
      <c r="N30" s="58">
        <f>VLOOKUP(C30,'2014 Main Scores'!C:N,12,FALSE)</f>
        <v>0.65</v>
      </c>
      <c r="O30" s="23">
        <f>VLOOKUP(C30,'Arena A - N24 (Snr)'!C:O,13,FALSE)</f>
        <v>15</v>
      </c>
      <c r="P30" s="35"/>
    </row>
    <row r="31" spans="1:16" x14ac:dyDescent="0.2">
      <c r="A31" s="19" t="s">
        <v>21</v>
      </c>
      <c r="B31" s="32">
        <v>0.62152777777777779</v>
      </c>
      <c r="C31" s="19">
        <v>134</v>
      </c>
      <c r="D31" s="20" t="str">
        <f>VLOOKUP(C31,'2014 Main Scores'!C:D,2,FALSE)</f>
        <v>Berkeley</v>
      </c>
      <c r="E31" s="20" t="str">
        <f>VLOOKUP(C31,'2014 Main Scores'!C:E,3,FALSE)</f>
        <v>Pelhams</v>
      </c>
      <c r="F31" s="21" t="str">
        <f>VLOOKUP(C31,'2014 Main Scores'!C:F,4,FALSE)</f>
        <v>Alex Mason</v>
      </c>
      <c r="G31" s="20" t="str">
        <f>VLOOKUP(C31,'2014 Main Scores'!C:G,5,FALSE)</f>
        <v>Bonsaii</v>
      </c>
      <c r="H31" s="22" t="str">
        <f>VLOOKUP(C31,'2014 Main Scores'!C:H,6,FALSE)</f>
        <v>N24</v>
      </c>
      <c r="I31" s="22" t="s">
        <v>79</v>
      </c>
      <c r="J31" s="22" t="s">
        <v>82</v>
      </c>
      <c r="K31" s="23">
        <f>VLOOKUP(C31,'2014 Main Scores'!C:K,9,FALSE)</f>
        <v>106</v>
      </c>
      <c r="L31" s="23">
        <f>VLOOKUP(C31,'2014 Main Scores'!C:L,10,FALSE)</f>
        <v>55.5</v>
      </c>
      <c r="M31" s="23">
        <f>K31+L31</f>
        <v>161.5</v>
      </c>
      <c r="N31" s="58">
        <f>VLOOKUP(C31,'2014 Main Scores'!C:N,12,FALSE)</f>
        <v>0.62115384615384617</v>
      </c>
      <c r="O31" s="23">
        <f>VLOOKUP(C31,'Arena B - N24 (Snr)'!C:O,13,FALSE)</f>
        <v>19</v>
      </c>
      <c r="P31" s="35"/>
    </row>
    <row r="32" spans="1:16" x14ac:dyDescent="0.2">
      <c r="A32" s="19"/>
      <c r="B32" s="32"/>
      <c r="C32" s="19"/>
      <c r="D32" s="20"/>
      <c r="E32" s="20"/>
      <c r="F32" s="21"/>
      <c r="G32" s="20"/>
      <c r="P32" s="35">
        <f>SMALL(O28:O31,1)+SMALL(O28:O31,2)+SMALL(O28:O31,3)</f>
        <v>30</v>
      </c>
    </row>
    <row r="33" spans="1:16" x14ac:dyDescent="0.2">
      <c r="A33" s="13" t="s">
        <v>20</v>
      </c>
      <c r="B33" s="31">
        <v>0.40486111111111112</v>
      </c>
      <c r="C33" s="45">
        <v>15</v>
      </c>
      <c r="D33" s="14" t="str">
        <f>VLOOKUP(C33,'2014 Main Scores'!C:D,2,FALSE)</f>
        <v>Cotswold Edge</v>
      </c>
      <c r="E33" s="14" t="str">
        <f>VLOOKUP(C33,'2014 Main Scores'!C:E,3,FALSE)</f>
        <v>Nosebands</v>
      </c>
      <c r="F33" s="15" t="str">
        <f>VLOOKUP(C33,'2014 Main Scores'!C:F,4,FALSE)</f>
        <v>Chris Clark</v>
      </c>
      <c r="G33" s="14" t="str">
        <f>VLOOKUP(C33,'2014 Main Scores'!C:G,5,FALSE)</f>
        <v>Croesnant Caradog</v>
      </c>
      <c r="H33" s="16" t="str">
        <f>VLOOKUP(C33,'2014 Main Scores'!C:H,6,FALSE)</f>
        <v>P18</v>
      </c>
      <c r="I33" s="16" t="s">
        <v>79</v>
      </c>
      <c r="J33" s="16" t="s">
        <v>81</v>
      </c>
      <c r="K33" s="17">
        <f>VLOOKUP(C33,'2014 Main Scores'!C:K,9,FALSE)</f>
        <v>116</v>
      </c>
      <c r="L33" s="17">
        <f>VLOOKUP(C33,'2014 Main Scores'!C:L,10,FALSE)</f>
        <v>59</v>
      </c>
      <c r="M33" s="17">
        <f>K33+L33</f>
        <v>175</v>
      </c>
      <c r="N33" s="57">
        <f>VLOOKUP(C33,'2014 Main Scores'!C:N,12,FALSE)</f>
        <v>0.72916666666666663</v>
      </c>
      <c r="O33" s="17">
        <f>VLOOKUP(C33,'Arena A - P18 (S)'!C:O,13,FALSE)</f>
        <v>1</v>
      </c>
      <c r="P33" s="34"/>
    </row>
    <row r="34" spans="1:16" x14ac:dyDescent="0.2">
      <c r="A34" s="19" t="s">
        <v>21</v>
      </c>
      <c r="B34" s="32">
        <v>0.48472222222222222</v>
      </c>
      <c r="C34" s="44">
        <v>110</v>
      </c>
      <c r="D34" s="20" t="str">
        <f>VLOOKUP(C34,'2014 Main Scores'!C:D,2,FALSE)</f>
        <v>Cotswold Edge</v>
      </c>
      <c r="E34" s="20" t="str">
        <f>VLOOKUP(C34,'2014 Main Scores'!C:E,3,FALSE)</f>
        <v>Nosebands</v>
      </c>
      <c r="F34" s="21" t="str">
        <f>VLOOKUP(C34,'2014 Main Scores'!C:F,4,FALSE)</f>
        <v>Sue Taylor</v>
      </c>
      <c r="G34" s="20" t="str">
        <f>VLOOKUP(C34,'2014 Main Scores'!C:G,5,FALSE)</f>
        <v>Unknown</v>
      </c>
      <c r="H34" s="22" t="str">
        <f>VLOOKUP(C34,'2014 Main Scores'!C:H,6,FALSE)</f>
        <v>P18</v>
      </c>
      <c r="I34" s="22" t="s">
        <v>79</v>
      </c>
      <c r="J34" s="22" t="s">
        <v>280</v>
      </c>
      <c r="K34" s="23">
        <f>VLOOKUP(C34,'2014 Main Scores'!C:K,9,FALSE)</f>
        <v>96</v>
      </c>
      <c r="L34" s="23">
        <f>VLOOKUP(C34,'2014 Main Scores'!C:L,10,FALSE)</f>
        <v>46</v>
      </c>
      <c r="M34" s="23">
        <f>K34+L34</f>
        <v>142</v>
      </c>
      <c r="N34" s="58">
        <f>VLOOKUP(C34,'2014 Main Scores'!C:N,12,FALSE)</f>
        <v>0.59166666666666667</v>
      </c>
      <c r="O34" s="23" t="str">
        <f>VLOOKUP(C34,'Arena B - P18 (Snr)'!C:O,13,FALSE)</f>
        <v>=10</v>
      </c>
      <c r="P34" s="35"/>
    </row>
    <row r="35" spans="1:16" x14ac:dyDescent="0.2">
      <c r="A35" s="19" t="s">
        <v>21</v>
      </c>
      <c r="B35" s="32">
        <v>0.65416666666666667</v>
      </c>
      <c r="C35" s="44">
        <v>141</v>
      </c>
      <c r="D35" s="20" t="str">
        <f>VLOOKUP(C35,'2014 Main Scores'!C:D,2,FALSE)</f>
        <v>Cotswold Edge</v>
      </c>
      <c r="E35" s="20" t="str">
        <f>VLOOKUP(C35,'2014 Main Scores'!C:E,3,FALSE)</f>
        <v>Nosebands</v>
      </c>
      <c r="F35" s="21" t="str">
        <f>VLOOKUP(C35,'2014 Main Scores'!C:F,4,FALSE)</f>
        <v>Sophie Shipton</v>
      </c>
      <c r="G35" s="20" t="str">
        <f>VLOOKUP(C35,'2014 Main Scores'!C:G,5,FALSE)</f>
        <v>Sam</v>
      </c>
      <c r="H35" s="22" t="str">
        <f>VLOOKUP(C35,'2014 Main Scores'!C:H,6,FALSE)</f>
        <v>N24</v>
      </c>
      <c r="I35" s="22" t="s">
        <v>79</v>
      </c>
      <c r="J35" s="22" t="s">
        <v>82</v>
      </c>
      <c r="K35" s="23">
        <f>VLOOKUP(C35,'2014 Main Scores'!C:K,9,FALSE)</f>
        <v>109.5</v>
      </c>
      <c r="L35" s="23">
        <f>VLOOKUP(C35,'2014 Main Scores'!C:L,10,FALSE)</f>
        <v>58</v>
      </c>
      <c r="M35" s="23">
        <f>K35+L35</f>
        <v>167.5</v>
      </c>
      <c r="N35" s="58">
        <f>VLOOKUP(C35,'2014 Main Scores'!C:N,12,FALSE)</f>
        <v>0.64423076923076927</v>
      </c>
      <c r="O35" s="23">
        <f>VLOOKUP(C35,'Arena B - N24 (Snr)'!C:O,13,FALSE)</f>
        <v>13</v>
      </c>
      <c r="P35" s="35"/>
    </row>
    <row r="36" spans="1:16" x14ac:dyDescent="0.2">
      <c r="A36" s="19" t="s">
        <v>20</v>
      </c>
      <c r="B36" s="32">
        <v>0.65902777777777777</v>
      </c>
      <c r="C36" s="44">
        <v>64</v>
      </c>
      <c r="D36" s="20" t="str">
        <f>VLOOKUP(C36,'2014 Main Scores'!C:D,2,FALSE)</f>
        <v>Cotswold Edge</v>
      </c>
      <c r="E36" s="20" t="str">
        <f>VLOOKUP(C36,'2014 Main Scores'!C:E,3,FALSE)</f>
        <v>Nosebands</v>
      </c>
      <c r="F36" s="21" t="str">
        <f>VLOOKUP(C36,'2014 Main Scores'!C:F,4,FALSE)</f>
        <v>Bryony Jones</v>
      </c>
      <c r="G36" s="20" t="str">
        <f>VLOOKUP(C36,'2014 Main Scores'!C:G,5,FALSE)</f>
        <v>Scarlet Endeavour</v>
      </c>
      <c r="H36" s="22" t="str">
        <f>VLOOKUP(C36,'2014 Main Scores'!C:H,6,FALSE)</f>
        <v>N24</v>
      </c>
      <c r="I36" s="22" t="s">
        <v>79</v>
      </c>
      <c r="J36" s="22" t="s">
        <v>80</v>
      </c>
      <c r="K36" s="23">
        <f>VLOOKUP(C36,'2014 Main Scores'!C:K,9,FALSE)</f>
        <v>113</v>
      </c>
      <c r="L36" s="23">
        <f>VLOOKUP(C36,'2014 Main Scores'!C:L,10,FALSE)</f>
        <v>62</v>
      </c>
      <c r="M36" s="23">
        <f>K36+L36</f>
        <v>175</v>
      </c>
      <c r="N36" s="58">
        <f>VLOOKUP(C36,'2014 Main Scores'!C:N,12,FALSE)</f>
        <v>0.67307692307692313</v>
      </c>
      <c r="O36" s="23">
        <f>VLOOKUP(C36,'Arena A - N24 (Snr)'!C:O,13,FALSE)</f>
        <v>8</v>
      </c>
      <c r="P36" s="35"/>
    </row>
    <row r="37" spans="1:16" x14ac:dyDescent="0.2">
      <c r="A37" s="25"/>
      <c r="B37" s="33"/>
      <c r="C37" s="46"/>
      <c r="D37" s="26"/>
      <c r="E37" s="26"/>
      <c r="F37" s="27"/>
      <c r="G37" s="26"/>
      <c r="H37" s="28"/>
      <c r="I37" s="28"/>
      <c r="J37" s="28"/>
      <c r="K37" s="29"/>
      <c r="L37" s="29"/>
      <c r="M37" s="29"/>
      <c r="N37" s="59" t="s">
        <v>313</v>
      </c>
      <c r="O37" s="86" t="s">
        <v>353</v>
      </c>
      <c r="P37" s="36">
        <v>19</v>
      </c>
    </row>
    <row r="38" spans="1:16" x14ac:dyDescent="0.2">
      <c r="A38" s="19" t="s">
        <v>20</v>
      </c>
      <c r="B38" s="32">
        <v>0.34375</v>
      </c>
      <c r="C38" s="13">
        <v>1</v>
      </c>
      <c r="D38" s="14" t="str">
        <f>VLOOKUP(C38,'2014 Main Scores'!C:D,2,FALSE)</f>
        <v>Frampton Family</v>
      </c>
      <c r="E38" s="14" t="str">
        <f>VLOOKUP(C38,'2014 Main Scores'!C:E,3,FALSE)</f>
        <v>Passage</v>
      </c>
      <c r="F38" s="15" t="str">
        <f>VLOOKUP(C38,'2014 Main Scores'!C:F,4,FALSE)</f>
        <v>Fiona Porter</v>
      </c>
      <c r="G38" s="14" t="str">
        <f>VLOOKUP(C38,'2014 Main Scores'!C:G,5,FALSE)</f>
        <v>Wolitair</v>
      </c>
      <c r="H38" s="16" t="str">
        <f>VLOOKUP(C38,'2014 Main Scores'!C:H,6,FALSE)</f>
        <v>P18</v>
      </c>
      <c r="I38" s="16" t="s">
        <v>79</v>
      </c>
      <c r="J38" s="16" t="s">
        <v>81</v>
      </c>
      <c r="K38" s="17">
        <f>VLOOKUP(C38,'2014 Main Scores'!C:K,9,FALSE)</f>
        <v>104.5</v>
      </c>
      <c r="L38" s="17">
        <f>VLOOKUP(C38,'2014 Main Scores'!C:L,10,FALSE)</f>
        <v>54</v>
      </c>
      <c r="M38" s="17">
        <f>K38+L38</f>
        <v>158.5</v>
      </c>
      <c r="N38" s="57">
        <f>VLOOKUP(C38,'2014 Main Scores'!C:N,12,FALSE)</f>
        <v>0.66041666666666665</v>
      </c>
      <c r="O38" s="17">
        <f>VLOOKUP(C38,'Arena A - P18 (S)'!C:O,13,FALSE)</f>
        <v>13</v>
      </c>
      <c r="P38" s="34"/>
    </row>
    <row r="39" spans="1:16" x14ac:dyDescent="0.2">
      <c r="A39" s="19" t="s">
        <v>21</v>
      </c>
      <c r="B39" s="32">
        <v>0.44930555555555557</v>
      </c>
      <c r="C39" s="19">
        <v>104</v>
      </c>
      <c r="D39" s="20" t="str">
        <f>VLOOKUP(C39,'2014 Main Scores'!C:D,2,FALSE)</f>
        <v>Frampton Family</v>
      </c>
      <c r="E39" s="20" t="str">
        <f>VLOOKUP(C39,'2014 Main Scores'!C:E,3,FALSE)</f>
        <v>Passage</v>
      </c>
      <c r="F39" s="21" t="str">
        <f>VLOOKUP(C39,'2014 Main Scores'!C:F,4,FALSE)</f>
        <v>Vicki Ashmead</v>
      </c>
      <c r="G39" s="20" t="str">
        <f>VLOOKUP(C39,'2014 Main Scores'!C:G,5,FALSE)</f>
        <v>Tavarone</v>
      </c>
      <c r="H39" s="22" t="str">
        <f>VLOOKUP(C39,'2014 Main Scores'!C:H,6,FALSE)</f>
        <v>P18</v>
      </c>
      <c r="I39" s="22" t="s">
        <v>79</v>
      </c>
      <c r="J39" s="22" t="s">
        <v>280</v>
      </c>
      <c r="K39" s="23">
        <f>VLOOKUP(C39,'2014 Main Scores'!C:K,9,FALSE)</f>
        <v>101</v>
      </c>
      <c r="L39" s="23">
        <f>VLOOKUP(C39,'2014 Main Scores'!C:L,10,FALSE)</f>
        <v>48</v>
      </c>
      <c r="M39" s="23">
        <f>K39+L39</f>
        <v>149</v>
      </c>
      <c r="N39" s="58">
        <f>VLOOKUP(C39,'2014 Main Scores'!C:N,12,FALSE)</f>
        <v>0.62083333333333335</v>
      </c>
      <c r="O39" s="23" t="str">
        <f>VLOOKUP(C39,'Arena B - P18 (Snr)'!C:O,13,FALSE)</f>
        <v>=4</v>
      </c>
      <c r="P39" s="35"/>
    </row>
    <row r="40" spans="1:16" x14ac:dyDescent="0.2">
      <c r="A40" s="19" t="s">
        <v>20</v>
      </c>
      <c r="B40" s="32">
        <v>0.58263888888888882</v>
      </c>
      <c r="C40" s="19">
        <v>48</v>
      </c>
      <c r="D40" s="20" t="str">
        <f>VLOOKUP(C40,'2014 Main Scores'!C:D,2,FALSE)</f>
        <v>Frampton Family</v>
      </c>
      <c r="E40" s="20" t="str">
        <f>VLOOKUP(C40,'2014 Main Scores'!C:E,3,FALSE)</f>
        <v>Passage</v>
      </c>
      <c r="F40" s="21" t="str">
        <f>VLOOKUP(C40,'2014 Main Scores'!C:F,4,FALSE)</f>
        <v>Caroline Savery</v>
      </c>
      <c r="G40" s="20" t="str">
        <f>VLOOKUP(C40,'2014 Main Scores'!C:G,5,FALSE)</f>
        <v>Portadown Sergent Pepper</v>
      </c>
      <c r="H40" s="22" t="str">
        <f>VLOOKUP(C40,'2014 Main Scores'!C:H,6,FALSE)</f>
        <v>N24</v>
      </c>
      <c r="I40" s="22" t="s">
        <v>79</v>
      </c>
      <c r="J40" s="22" t="s">
        <v>80</v>
      </c>
      <c r="K40" s="23">
        <f>VLOOKUP(C40,'2014 Main Scores'!C:K,9,FALSE)</f>
        <v>116</v>
      </c>
      <c r="L40" s="23">
        <f>VLOOKUP(C40,'2014 Main Scores'!C:L,10,FALSE)</f>
        <v>61.5</v>
      </c>
      <c r="M40" s="23">
        <f>K40+L40</f>
        <v>177.5</v>
      </c>
      <c r="N40" s="58">
        <f>VLOOKUP(C40,'2014 Main Scores'!C:N,12,FALSE)</f>
        <v>0.68269230769230771</v>
      </c>
      <c r="O40" s="23">
        <f>VLOOKUP(C40,'Arena A - N24 (Snr)'!C:O,13,FALSE)</f>
        <v>7</v>
      </c>
      <c r="P40" s="35"/>
    </row>
    <row r="41" spans="1:16" x14ac:dyDescent="0.2">
      <c r="A41" s="19" t="s">
        <v>21</v>
      </c>
      <c r="B41" s="32">
        <v>0.64444444444444449</v>
      </c>
      <c r="C41" s="19">
        <v>139</v>
      </c>
      <c r="D41" s="20" t="str">
        <f>VLOOKUP(C41,'2014 Main Scores'!C:D,2,FALSE)</f>
        <v>Frampton Family</v>
      </c>
      <c r="E41" s="20" t="str">
        <f>VLOOKUP(C41,'2014 Main Scores'!C:E,3,FALSE)</f>
        <v>Passage</v>
      </c>
      <c r="F41" s="21" t="str">
        <f>VLOOKUP(C41,'2014 Main Scores'!C:F,4,FALSE)</f>
        <v>Charlotte Ashmead</v>
      </c>
      <c r="G41" s="20" t="str">
        <f>VLOOKUP(C41,'2014 Main Scores'!C:G,5,FALSE)</f>
        <v>Eternity</v>
      </c>
      <c r="H41" s="22" t="str">
        <f>VLOOKUP(C41,'2014 Main Scores'!C:H,6,FALSE)</f>
        <v>N24</v>
      </c>
      <c r="I41" s="22" t="s">
        <v>79</v>
      </c>
      <c r="J41" s="22" t="s">
        <v>82</v>
      </c>
      <c r="K41" s="23">
        <f>VLOOKUP(C41,'2014 Main Scores'!C:K,9,FALSE)</f>
        <v>119</v>
      </c>
      <c r="L41" s="23">
        <f>VLOOKUP(C41,'2014 Main Scores'!C:L,10,FALSE)</f>
        <v>64.5</v>
      </c>
      <c r="M41" s="23">
        <f>K41+L41</f>
        <v>183.5</v>
      </c>
      <c r="N41" s="58">
        <f>VLOOKUP(C41,'2014 Main Scores'!C:N,12,FALSE)</f>
        <v>0.70576923076923082</v>
      </c>
      <c r="O41" s="23">
        <f>VLOOKUP(C41,'Arena B - N24 (Snr)'!C:O,13,FALSE)</f>
        <v>4</v>
      </c>
      <c r="P41" s="35"/>
    </row>
    <row r="42" spans="1:16" x14ac:dyDescent="0.2">
      <c r="A42" s="19"/>
      <c r="B42" s="32"/>
      <c r="C42" s="19"/>
      <c r="D42" s="20"/>
      <c r="E42" s="20"/>
      <c r="F42" s="21"/>
      <c r="G42" s="20"/>
      <c r="N42" s="58" t="s">
        <v>313</v>
      </c>
      <c r="O42" s="42" t="s">
        <v>350</v>
      </c>
      <c r="P42" s="35">
        <v>15</v>
      </c>
    </row>
    <row r="43" spans="1:16" x14ac:dyDescent="0.2">
      <c r="A43" s="13" t="s">
        <v>20</v>
      </c>
      <c r="B43" s="31">
        <v>0.34791666666666665</v>
      </c>
      <c r="C43" s="45">
        <v>2</v>
      </c>
      <c r="D43" s="14" t="str">
        <f>VLOOKUP(C43,'2014 Main Scores'!C:D,2,FALSE)</f>
        <v>Frampton Family</v>
      </c>
      <c r="E43" s="14" t="str">
        <f>VLOOKUP(C43,'2014 Main Scores'!C:E,3,FALSE)</f>
        <v>Piaffe</v>
      </c>
      <c r="F43" s="15" t="str">
        <f>VLOOKUP(C43,'2014 Main Scores'!C:F,4,FALSE)</f>
        <v>Holly Bragg</v>
      </c>
      <c r="G43" s="14" t="str">
        <f>VLOOKUP(C43,'2014 Main Scores'!C:G,5,FALSE)</f>
        <v>Sandstorm</v>
      </c>
      <c r="H43" s="16" t="str">
        <f>VLOOKUP(C43,'2014 Main Scores'!C:H,6,FALSE)</f>
        <v>P18</v>
      </c>
      <c r="I43" s="16" t="s">
        <v>79</v>
      </c>
      <c r="J43" s="16" t="s">
        <v>81</v>
      </c>
      <c r="K43" s="17">
        <f>VLOOKUP(C43,'2014 Main Scores'!C:K,9,FALSE)</f>
        <v>107</v>
      </c>
      <c r="L43" s="17">
        <f>VLOOKUP(C43,'2014 Main Scores'!C:L,10,FALSE)</f>
        <v>54</v>
      </c>
      <c r="M43" s="17">
        <f>K43+L43</f>
        <v>161</v>
      </c>
      <c r="N43" s="57">
        <f>VLOOKUP(C43,'2014 Main Scores'!C:N,12,FALSE)</f>
        <v>0.67083333333333328</v>
      </c>
      <c r="O43" s="17">
        <f>VLOOKUP(C43,'Arena A - P18 (S)'!C:O,13,FALSE)</f>
        <v>8</v>
      </c>
      <c r="P43" s="34"/>
    </row>
    <row r="44" spans="1:16" x14ac:dyDescent="0.2">
      <c r="A44" s="19" t="s">
        <v>21</v>
      </c>
      <c r="B44" s="32">
        <v>0.45347222222222222</v>
      </c>
      <c r="C44" s="44">
        <v>105</v>
      </c>
      <c r="D44" s="20" t="str">
        <f>VLOOKUP(C44,'2014 Main Scores'!C:D,2,FALSE)</f>
        <v>Frampton Family</v>
      </c>
      <c r="E44" s="20" t="str">
        <f>VLOOKUP(C44,'2014 Main Scores'!C:E,3,FALSE)</f>
        <v>Piaffe</v>
      </c>
      <c r="F44" s="21" t="str">
        <f>VLOOKUP(C44,'2014 Main Scores'!C:F,4,FALSE)</f>
        <v>Sarah Sharpe</v>
      </c>
      <c r="G44" s="20" t="str">
        <f>VLOOKUP(C44,'2014 Main Scores'!C:G,5,FALSE)</f>
        <v>Craig</v>
      </c>
      <c r="H44" s="22" t="str">
        <f>VLOOKUP(C44,'2014 Main Scores'!C:H,6,FALSE)</f>
        <v>P18</v>
      </c>
      <c r="I44" s="22" t="s">
        <v>79</v>
      </c>
      <c r="J44" s="22" t="s">
        <v>280</v>
      </c>
      <c r="K44" s="23">
        <f>VLOOKUP(C44,'2014 Main Scores'!C:K,9,FALSE)</f>
        <v>97</v>
      </c>
      <c r="L44" s="23">
        <f>VLOOKUP(C44,'2014 Main Scores'!C:L,10,FALSE)</f>
        <v>46</v>
      </c>
      <c r="M44" s="23">
        <f>K44+L44</f>
        <v>143</v>
      </c>
      <c r="N44" s="58">
        <f>VLOOKUP(C44,'2014 Main Scores'!C:N,12,FALSE)</f>
        <v>0.59583333333333333</v>
      </c>
      <c r="O44" s="23">
        <f>VLOOKUP(C44,'Arena B - P18 (Snr)'!C:O,13,FALSE)</f>
        <v>8</v>
      </c>
      <c r="P44" s="35"/>
    </row>
    <row r="45" spans="1:16" x14ac:dyDescent="0.2">
      <c r="A45" s="19" t="s">
        <v>21</v>
      </c>
      <c r="B45" s="32">
        <v>0.64930555555555558</v>
      </c>
      <c r="C45" s="44">
        <v>140</v>
      </c>
      <c r="D45" s="20" t="str">
        <f>VLOOKUP(C45,'2014 Main Scores'!C:D,2,FALSE)</f>
        <v>Frampton Family</v>
      </c>
      <c r="E45" s="20" t="str">
        <f>VLOOKUP(C45,'2014 Main Scores'!C:E,3,FALSE)</f>
        <v>Piaffe</v>
      </c>
      <c r="F45" s="21" t="str">
        <f>VLOOKUP(C45,'2014 Main Scores'!C:F,4,FALSE)</f>
        <v>Nicki Barker</v>
      </c>
      <c r="G45" s="20" t="str">
        <f>VLOOKUP(C45,'2014 Main Scores'!C:G,5,FALSE)</f>
        <v>Bobby Sox</v>
      </c>
      <c r="H45" s="22" t="str">
        <f>VLOOKUP(C45,'2014 Main Scores'!C:H,6,FALSE)</f>
        <v>N24</v>
      </c>
      <c r="I45" s="22" t="s">
        <v>79</v>
      </c>
      <c r="J45" s="22" t="s">
        <v>82</v>
      </c>
      <c r="K45" s="23">
        <f>VLOOKUP(C45,'2014 Main Scores'!C:K,9,FALSE)</f>
        <v>115</v>
      </c>
      <c r="L45" s="23">
        <f>VLOOKUP(C45,'2014 Main Scores'!C:L,10,FALSE)</f>
        <v>60.5</v>
      </c>
      <c r="M45" s="23">
        <f>K45+L45</f>
        <v>175.5</v>
      </c>
      <c r="N45" s="58">
        <f>VLOOKUP(C45,'2014 Main Scores'!C:N,12,FALSE)</f>
        <v>0.67500000000000004</v>
      </c>
      <c r="O45" s="23">
        <f>VLOOKUP(C45,'Arena B - N24 (Snr)'!C:O,13,FALSE)</f>
        <v>8</v>
      </c>
      <c r="P45" s="35"/>
    </row>
    <row r="46" spans="1:16" x14ac:dyDescent="0.2">
      <c r="A46" s="19" t="s">
        <v>20</v>
      </c>
      <c r="B46" s="32">
        <v>0.58680555555555558</v>
      </c>
      <c r="C46" s="44">
        <v>49</v>
      </c>
      <c r="D46" s="20" t="str">
        <f>VLOOKUP(C46,'2014 Main Scores'!C:D,2,FALSE)</f>
        <v>Frampton Family</v>
      </c>
      <c r="E46" s="20" t="str">
        <f>VLOOKUP(C46,'2014 Main Scores'!C:E,3,FALSE)</f>
        <v>Piaffe</v>
      </c>
      <c r="F46" s="21" t="str">
        <f>VLOOKUP(C46,'2014 Main Scores'!C:F,4,FALSE)</f>
        <v>Sally Miles</v>
      </c>
      <c r="G46" s="20" t="str">
        <f>VLOOKUP(C46,'2014 Main Scores'!C:G,5,FALSE)</f>
        <v>Sidney Boy</v>
      </c>
      <c r="H46" s="22" t="str">
        <f>VLOOKUP(C46,'2014 Main Scores'!C:H,6,FALSE)</f>
        <v>N24</v>
      </c>
      <c r="I46" s="22" t="s">
        <v>79</v>
      </c>
      <c r="J46" s="22" t="s">
        <v>80</v>
      </c>
      <c r="K46" s="23">
        <f>VLOOKUP(C46,'2014 Main Scores'!C:K,9,FALSE)</f>
        <v>113.5</v>
      </c>
      <c r="L46" s="23">
        <f>VLOOKUP(C46,'2014 Main Scores'!C:L,10,FALSE)</f>
        <v>61.5</v>
      </c>
      <c r="M46" s="23">
        <f>K46+L46</f>
        <v>175</v>
      </c>
      <c r="N46" s="58">
        <f>VLOOKUP(C46,'2014 Main Scores'!C:N,12,FALSE)</f>
        <v>0.67307692307692313</v>
      </c>
      <c r="O46" s="23">
        <f>VLOOKUP(C46,'Arena A - N24 (Snr)'!C:O,13,FALSE)</f>
        <v>9</v>
      </c>
      <c r="P46" s="35"/>
    </row>
    <row r="47" spans="1:16" x14ac:dyDescent="0.2">
      <c r="A47" s="25"/>
      <c r="B47" s="33"/>
      <c r="C47" s="46"/>
      <c r="D47" s="26"/>
      <c r="E47" s="26"/>
      <c r="F47" s="27"/>
      <c r="G47" s="26"/>
      <c r="H47" s="28"/>
      <c r="I47" s="28"/>
      <c r="J47" s="28"/>
      <c r="K47" s="29"/>
      <c r="L47" s="29"/>
      <c r="M47" s="29"/>
      <c r="N47" s="59"/>
      <c r="O47" s="29"/>
      <c r="P47" s="36">
        <f>SMALL(O43:O46,1)+SMALL(O43:O46,2)+SMALL(O43:O46,3)</f>
        <v>24</v>
      </c>
    </row>
    <row r="48" spans="1:16" x14ac:dyDescent="0.2">
      <c r="A48" s="19" t="s">
        <v>20</v>
      </c>
      <c r="B48" s="32">
        <v>0.3888888888888889</v>
      </c>
      <c r="C48" s="13">
        <v>11</v>
      </c>
      <c r="D48" s="14" t="str">
        <f>VLOOKUP(C48,'2014 Main Scores'!C:D,2,FALSE)</f>
        <v>Kennet Vale</v>
      </c>
      <c r="E48" s="14" t="str">
        <f>VLOOKUP(C48,'2014 Main Scores'!C:E,3,FALSE)</f>
        <v>Otters</v>
      </c>
      <c r="F48" s="15" t="str">
        <f>VLOOKUP(C48,'2014 Main Scores'!C:F,4,FALSE)</f>
        <v>Sophie Meehan</v>
      </c>
      <c r="G48" s="14" t="str">
        <f>VLOOKUP(C48,'2014 Main Scores'!C:G,5,FALSE)</f>
        <v>Mister Manchego</v>
      </c>
      <c r="H48" s="16" t="str">
        <f>VLOOKUP(C48,'2014 Main Scores'!C:H,6,FALSE)</f>
        <v>P18</v>
      </c>
      <c r="I48" s="16" t="s">
        <v>79</v>
      </c>
      <c r="J48" s="16" t="s">
        <v>81</v>
      </c>
      <c r="K48" s="17">
        <f>VLOOKUP(C48,'2014 Main Scores'!C:K,9,FALSE)</f>
        <v>0</v>
      </c>
      <c r="L48" s="17">
        <f>VLOOKUP(C48,'2014 Main Scores'!C:L,10,FALSE)</f>
        <v>0</v>
      </c>
      <c r="M48" s="17">
        <f>K48+L48</f>
        <v>0</v>
      </c>
      <c r="N48" s="57" t="str">
        <f>VLOOKUP(C48,'2014 Main Scores'!C:N,12,FALSE)</f>
        <v>WITHDRAWN</v>
      </c>
      <c r="O48" s="17">
        <f>VLOOKUP(C48,'Arena A - P18 (S)'!C:O,13,FALSE)</f>
        <v>0</v>
      </c>
      <c r="P48" s="34"/>
    </row>
    <row r="49" spans="1:16" x14ac:dyDescent="0.2">
      <c r="A49" s="19" t="s">
        <v>21</v>
      </c>
      <c r="B49" s="32">
        <v>0.40486111111111112</v>
      </c>
      <c r="C49" s="19">
        <v>94</v>
      </c>
      <c r="D49" s="20" t="str">
        <f>VLOOKUP(C49,'2014 Main Scores'!C:D,2,FALSE)</f>
        <v>Kennet Vale</v>
      </c>
      <c r="E49" s="20" t="str">
        <f>VLOOKUP(C49,'2014 Main Scores'!C:E,3,FALSE)</f>
        <v>Otters</v>
      </c>
      <c r="F49" s="21" t="str">
        <f>VLOOKUP(C49,'2014 Main Scores'!C:F,4,FALSE)</f>
        <v>Emily Cunningham (Nicolson)</v>
      </c>
      <c r="G49" s="20" t="str">
        <f>VLOOKUP(C49,'2014 Main Scores'!C:G,5,FALSE)</f>
        <v>Tantilley Lace</v>
      </c>
      <c r="H49" s="22" t="str">
        <f>VLOOKUP(C49,'2014 Main Scores'!C:H,6,FALSE)</f>
        <v>P18</v>
      </c>
      <c r="I49" s="22" t="s">
        <v>79</v>
      </c>
      <c r="J49" s="22" t="s">
        <v>280</v>
      </c>
      <c r="K49" s="23">
        <f>VLOOKUP(C49,'2014 Main Scores'!C:K,9,FALSE)</f>
        <v>0</v>
      </c>
      <c r="L49" s="23">
        <f>VLOOKUP(C49,'2014 Main Scores'!C:L,10,FALSE)</f>
        <v>0</v>
      </c>
      <c r="M49" s="23">
        <f>K49+L49</f>
        <v>0</v>
      </c>
      <c r="N49" s="58" t="str">
        <f>VLOOKUP(C49,'2014 Main Scores'!C:N,12,FALSE)</f>
        <v>WITHDRAWN</v>
      </c>
      <c r="O49" s="23">
        <f>VLOOKUP(C49,'Arena B - P18 (Snr)'!C:O,13,FALSE)</f>
        <v>0</v>
      </c>
      <c r="P49" s="35"/>
    </row>
    <row r="50" spans="1:16" x14ac:dyDescent="0.2">
      <c r="A50" s="19" t="s">
        <v>20</v>
      </c>
      <c r="B50" s="32">
        <v>0.54583333333333328</v>
      </c>
      <c r="C50" s="19">
        <v>40</v>
      </c>
      <c r="D50" s="20" t="str">
        <f>VLOOKUP(C50,'2014 Main Scores'!C:D,2,FALSE)</f>
        <v>Kennet Vale</v>
      </c>
      <c r="E50" s="20" t="str">
        <f>VLOOKUP(C50,'2014 Main Scores'!C:E,3,FALSE)</f>
        <v>Otters</v>
      </c>
      <c r="F50" s="21" t="str">
        <f>VLOOKUP(C50,'2014 Main Scores'!C:F,4,FALSE)</f>
        <v>Kerry Head (Ems)</v>
      </c>
      <c r="G50" s="20" t="str">
        <f>VLOOKUP(C50,'2014 Main Scores'!C:G,5,FALSE)</f>
        <v>Spiders Secret Weapon</v>
      </c>
      <c r="H50" s="22" t="str">
        <f>VLOOKUP(C50,'2014 Main Scores'!C:H,6,FALSE)</f>
        <v>N24</v>
      </c>
      <c r="I50" s="22" t="s">
        <v>79</v>
      </c>
      <c r="J50" s="22" t="s">
        <v>80</v>
      </c>
      <c r="K50" s="23">
        <f>VLOOKUP(C50,'2014 Main Scores'!C:K,9,FALSE)</f>
        <v>0</v>
      </c>
      <c r="L50" s="23">
        <f>VLOOKUP(C50,'2014 Main Scores'!C:L,10,FALSE)</f>
        <v>0</v>
      </c>
      <c r="M50" s="23">
        <f>K50+L50</f>
        <v>0</v>
      </c>
      <c r="N50" s="58" t="str">
        <f>VLOOKUP(C50,'2014 Main Scores'!C:N,12,FALSE)</f>
        <v>WITHDRAWN</v>
      </c>
      <c r="O50" s="23">
        <f>VLOOKUP(C50,'Arena A - N24 (Snr)'!C:O,13,FALSE)</f>
        <v>0</v>
      </c>
      <c r="P50" s="35"/>
    </row>
    <row r="51" spans="1:16" x14ac:dyDescent="0.2">
      <c r="A51" s="19" t="s">
        <v>21</v>
      </c>
      <c r="B51" s="32">
        <v>0.57777777777777783</v>
      </c>
      <c r="C51" s="19">
        <v>126</v>
      </c>
      <c r="D51" s="20" t="str">
        <f>VLOOKUP(C51,'2014 Main Scores'!C:D,2,FALSE)</f>
        <v>Kennet Vale</v>
      </c>
      <c r="E51" s="20" t="str">
        <f>VLOOKUP(C51,'2014 Main Scores'!C:E,3,FALSE)</f>
        <v>Otters</v>
      </c>
      <c r="F51" s="21" t="str">
        <f>VLOOKUP(C51,'2014 Main Scores'!C:F,4,FALSE)</f>
        <v>Rachel Hammond</v>
      </c>
      <c r="G51" s="20" t="str">
        <f>VLOOKUP(C51,'2014 Main Scores'!C:G,5,FALSE)</f>
        <v>Jack Sun</v>
      </c>
      <c r="H51" s="22" t="str">
        <f>VLOOKUP(C51,'2014 Main Scores'!C:H,6,FALSE)</f>
        <v>N24</v>
      </c>
      <c r="I51" s="22" t="s">
        <v>79</v>
      </c>
      <c r="J51" s="22" t="s">
        <v>82</v>
      </c>
      <c r="K51" s="23">
        <f>VLOOKUP(C51,'2014 Main Scores'!C:K,9,FALSE)</f>
        <v>0</v>
      </c>
      <c r="L51" s="23">
        <f>VLOOKUP(C51,'2014 Main Scores'!C:L,10,FALSE)</f>
        <v>0</v>
      </c>
      <c r="M51" s="23">
        <f>K51+L51</f>
        <v>0</v>
      </c>
      <c r="N51" s="58" t="str">
        <f>VLOOKUP(C51,'2014 Main Scores'!C:N,12,FALSE)</f>
        <v>WITHDRAWN</v>
      </c>
      <c r="O51" s="23">
        <f>VLOOKUP(C51,'Arena B - N24 (Snr)'!C:O,13,FALSE)</f>
        <v>0</v>
      </c>
      <c r="P51" s="35"/>
    </row>
    <row r="52" spans="1:16" x14ac:dyDescent="0.2">
      <c r="A52" s="19"/>
      <c r="B52" s="32"/>
      <c r="C52" s="19"/>
      <c r="D52" s="20"/>
      <c r="E52" s="20"/>
      <c r="F52" s="21"/>
      <c r="G52" s="20"/>
      <c r="P52" s="35">
        <f>SMALL(O48:O51,1)+SMALL(O48:O51,2)+SMALL(O48:O51,3)</f>
        <v>0</v>
      </c>
    </row>
    <row r="53" spans="1:16" x14ac:dyDescent="0.2">
      <c r="A53" s="13" t="s">
        <v>20</v>
      </c>
      <c r="B53" s="31">
        <v>0.39374999999999999</v>
      </c>
      <c r="C53" s="45">
        <v>12</v>
      </c>
      <c r="D53" s="14" t="str">
        <f>VLOOKUP(C53,'2014 Main Scores'!C:D,2,FALSE)</f>
        <v>Kennet Vale</v>
      </c>
      <c r="E53" s="14" t="str">
        <f>VLOOKUP(C53,'2014 Main Scores'!C:E,3,FALSE)</f>
        <v>Willows</v>
      </c>
      <c r="F53" s="15" t="str">
        <f>VLOOKUP(C53,'2014 Main Scores'!C:F,4,FALSE)</f>
        <v>Pippa Card</v>
      </c>
      <c r="G53" s="14" t="str">
        <f>VLOOKUP(C53,'2014 Main Scores'!C:G,5,FALSE)</f>
        <v>Brave and Bold</v>
      </c>
      <c r="H53" s="16" t="str">
        <f>VLOOKUP(C53,'2014 Main Scores'!C:H,6,FALSE)</f>
        <v>P18</v>
      </c>
      <c r="I53" s="16" t="s">
        <v>79</v>
      </c>
      <c r="J53" s="16" t="s">
        <v>81</v>
      </c>
      <c r="K53" s="17">
        <f>VLOOKUP(C53,'2014 Main Scores'!C:K,9,FALSE)</f>
        <v>94</v>
      </c>
      <c r="L53" s="17">
        <f>VLOOKUP(C53,'2014 Main Scores'!C:L,10,FALSE)</f>
        <v>49</v>
      </c>
      <c r="M53" s="17">
        <f>K53+L53</f>
        <v>143</v>
      </c>
      <c r="N53" s="57">
        <f>VLOOKUP(C53,'2014 Main Scores'!C:N,12,FALSE)</f>
        <v>0.59583333333333333</v>
      </c>
      <c r="O53" s="17">
        <f>VLOOKUP(C53,'Arena A - P18 (S)'!C:O,13,FALSE)</f>
        <v>22</v>
      </c>
      <c r="P53" s="34"/>
    </row>
    <row r="54" spans="1:16" x14ac:dyDescent="0.2">
      <c r="A54" s="19" t="s">
        <v>21</v>
      </c>
      <c r="B54" s="32">
        <v>0.40902777777777777</v>
      </c>
      <c r="C54" s="44">
        <v>95</v>
      </c>
      <c r="D54" s="20" t="str">
        <f>VLOOKUP(C54,'2014 Main Scores'!C:D,2,FALSE)</f>
        <v>Kennet Vale</v>
      </c>
      <c r="E54" s="20" t="str">
        <f>VLOOKUP(C54,'2014 Main Scores'!C:E,3,FALSE)</f>
        <v>Willows</v>
      </c>
      <c r="F54" s="21" t="str">
        <f>VLOOKUP(C54,'2014 Main Scores'!C:F,4,FALSE)</f>
        <v>Emily Cunningham (Nicolson)</v>
      </c>
      <c r="G54" s="20" t="str">
        <f>VLOOKUP(C54,'2014 Main Scores'!C:G,5,FALSE)</f>
        <v>Tantilley Lace</v>
      </c>
      <c r="H54" s="22" t="str">
        <f>VLOOKUP(C54,'2014 Main Scores'!C:H,6,FALSE)</f>
        <v>P18</v>
      </c>
      <c r="I54" s="22" t="s">
        <v>79</v>
      </c>
      <c r="J54" s="22" t="s">
        <v>280</v>
      </c>
      <c r="K54" s="23">
        <f>VLOOKUP(C54,'2014 Main Scores'!C:K,9,FALSE)</f>
        <v>95</v>
      </c>
      <c r="L54" s="23">
        <f>VLOOKUP(C54,'2014 Main Scores'!C:L,10,FALSE)</f>
        <v>48</v>
      </c>
      <c r="M54" s="23">
        <f>K54+L54</f>
        <v>143</v>
      </c>
      <c r="N54" s="58">
        <f>VLOOKUP(C54,'2014 Main Scores'!C:N,12,FALSE)</f>
        <v>0.59583333333333333</v>
      </c>
      <c r="O54" s="23">
        <f>VLOOKUP(C54,'Arena B - P18 (Snr)'!C:O,13,FALSE)</f>
        <v>7</v>
      </c>
      <c r="P54" s="35"/>
    </row>
    <row r="55" spans="1:16" x14ac:dyDescent="0.2">
      <c r="A55" s="19" t="s">
        <v>20</v>
      </c>
      <c r="B55" s="32">
        <v>0.55069444444444449</v>
      </c>
      <c r="C55" s="44">
        <v>41</v>
      </c>
      <c r="D55" s="20" t="str">
        <f>VLOOKUP(C55,'2014 Main Scores'!C:D,2,FALSE)</f>
        <v>Kennet Vale</v>
      </c>
      <c r="E55" s="20" t="str">
        <f>VLOOKUP(C55,'2014 Main Scores'!C:E,3,FALSE)</f>
        <v>Willows</v>
      </c>
      <c r="F55" s="21" t="str">
        <f>VLOOKUP(C55,'2014 Main Scores'!C:F,4,FALSE)</f>
        <v>Mel Lawless</v>
      </c>
      <c r="G55" s="20" t="str">
        <f>VLOOKUP(C55,'2014 Main Scores'!C:G,5,FALSE)</f>
        <v>Fosters Boy</v>
      </c>
      <c r="H55" s="22" t="str">
        <f>VLOOKUP(C55,'2014 Main Scores'!C:H,6,FALSE)</f>
        <v>N24</v>
      </c>
      <c r="I55" s="22" t="s">
        <v>79</v>
      </c>
      <c r="J55" s="22" t="s">
        <v>80</v>
      </c>
      <c r="K55" s="23">
        <f>VLOOKUP(C55,'2014 Main Scores'!C:K,9,FALSE)</f>
        <v>108</v>
      </c>
      <c r="L55" s="23">
        <f>VLOOKUP(C55,'2014 Main Scores'!C:L,10,FALSE)</f>
        <v>57.5</v>
      </c>
      <c r="M55" s="23">
        <f>K55+L55</f>
        <v>165.5</v>
      </c>
      <c r="N55" s="58">
        <f>VLOOKUP(C55,'2014 Main Scores'!C:N,12,FALSE)</f>
        <v>0.6365384615384615</v>
      </c>
      <c r="O55" s="23">
        <f>VLOOKUP(C55,'Arena A - N24 (Snr)'!C:O,13,FALSE)</f>
        <v>18</v>
      </c>
      <c r="P55" s="35"/>
    </row>
    <row r="56" spans="1:16" x14ac:dyDescent="0.2">
      <c r="A56" s="19" t="s">
        <v>21</v>
      </c>
      <c r="B56" s="32">
        <v>0.58263888888888882</v>
      </c>
      <c r="C56" s="44">
        <v>127</v>
      </c>
      <c r="D56" s="20" t="str">
        <f>VLOOKUP(C56,'2014 Main Scores'!C:D,2,FALSE)</f>
        <v>Kennet Vale</v>
      </c>
      <c r="E56" s="20" t="str">
        <f>VLOOKUP(C56,'2014 Main Scores'!C:E,3,FALSE)</f>
        <v>Willows</v>
      </c>
      <c r="F56" s="21" t="str">
        <f>VLOOKUP(C56,'2014 Main Scores'!C:F,4,FALSE)</f>
        <v>Sophie Meehan</v>
      </c>
      <c r="G56" s="20" t="str">
        <f>VLOOKUP(C56,'2014 Main Scores'!C:G,5,FALSE)</f>
        <v>Mister Manchego</v>
      </c>
      <c r="H56" s="22" t="str">
        <f>VLOOKUP(C56,'2014 Main Scores'!C:H,6,FALSE)</f>
        <v>N24</v>
      </c>
      <c r="I56" s="22" t="s">
        <v>79</v>
      </c>
      <c r="J56" s="22" t="s">
        <v>82</v>
      </c>
      <c r="K56" s="23">
        <f>VLOOKUP(C56,'2014 Main Scores'!C:K,9,FALSE)</f>
        <v>118.5</v>
      </c>
      <c r="L56" s="23">
        <f>VLOOKUP(C56,'2014 Main Scores'!C:L,10,FALSE)</f>
        <v>63.5</v>
      </c>
      <c r="M56" s="23">
        <f>K56+L56</f>
        <v>182</v>
      </c>
      <c r="N56" s="58">
        <f>VLOOKUP(C56,'2014 Main Scores'!C:N,12,FALSE)</f>
        <v>0.7</v>
      </c>
      <c r="O56" s="23">
        <f>VLOOKUP(C56,'Arena B - N24 (Snr)'!C:O,13,FALSE)</f>
        <v>5</v>
      </c>
      <c r="P56" s="35"/>
    </row>
    <row r="57" spans="1:16" x14ac:dyDescent="0.2">
      <c r="A57" s="25"/>
      <c r="B57" s="33"/>
      <c r="C57" s="46"/>
      <c r="D57" s="26"/>
      <c r="E57" s="26"/>
      <c r="F57" s="27"/>
      <c r="G57" s="26"/>
      <c r="H57" s="28"/>
      <c r="I57" s="28"/>
      <c r="J57" s="28"/>
      <c r="K57" s="29"/>
      <c r="L57" s="29"/>
      <c r="M57" s="29"/>
      <c r="N57" s="59"/>
      <c r="O57" s="29"/>
      <c r="P57" s="36">
        <f>SMALL(O53:O56,1)+SMALL(O53:O56,2)+SMALL(O53:O56,3)</f>
        <v>30</v>
      </c>
    </row>
    <row r="58" spans="1:16" x14ac:dyDescent="0.2">
      <c r="A58" s="19" t="s">
        <v>20</v>
      </c>
      <c r="B58" s="32">
        <v>0.39583333333333331</v>
      </c>
      <c r="C58" s="13">
        <v>13</v>
      </c>
      <c r="D58" s="14" t="str">
        <f>VLOOKUP(C58,'2014 Main Scores'!C:D,2,FALSE)</f>
        <v>Kings Leaze</v>
      </c>
      <c r="E58" s="14" t="str">
        <f>VLOOKUP(C58,'2014 Main Scores'!C:E,3,FALSE)</f>
        <v>Monarchs</v>
      </c>
      <c r="F58" s="15" t="str">
        <f>VLOOKUP(C58,'2014 Main Scores'!C:F,4,FALSE)</f>
        <v>Gill Penberth</v>
      </c>
      <c r="G58" s="14" t="str">
        <f>VLOOKUP(C58,'2014 Main Scores'!C:G,5,FALSE)</f>
        <v>Doubtless Confidence</v>
      </c>
      <c r="H58" s="16" t="str">
        <f>VLOOKUP(C58,'2014 Main Scores'!C:H,6,FALSE)</f>
        <v>P18</v>
      </c>
      <c r="I58" s="16" t="s">
        <v>79</v>
      </c>
      <c r="J58" s="16" t="s">
        <v>81</v>
      </c>
      <c r="K58" s="17">
        <f>VLOOKUP(C58,'2014 Main Scores'!C:K,9,FALSE)</f>
        <v>104</v>
      </c>
      <c r="L58" s="17">
        <f>VLOOKUP(C58,'2014 Main Scores'!C:L,10,FALSE)</f>
        <v>50</v>
      </c>
      <c r="M58" s="17">
        <f>K58+L58</f>
        <v>154</v>
      </c>
      <c r="N58" s="57">
        <f>VLOOKUP(C58,'2014 Main Scores'!C:N,12,FALSE)</f>
        <v>0.64166666666666672</v>
      </c>
      <c r="O58" s="17">
        <f>VLOOKUP(C58,'Arena A - P18 (S)'!C:O,13,FALSE)</f>
        <v>16</v>
      </c>
      <c r="P58" s="34"/>
    </row>
    <row r="59" spans="1:16" x14ac:dyDescent="0.2">
      <c r="A59" s="19" t="s">
        <v>21</v>
      </c>
      <c r="B59" s="32">
        <v>0.41388888888888892</v>
      </c>
      <c r="C59" s="19">
        <v>96</v>
      </c>
      <c r="D59" s="20" t="str">
        <f>VLOOKUP(C59,'2014 Main Scores'!C:D,2,FALSE)</f>
        <v>Kings Leaze</v>
      </c>
      <c r="E59" s="20" t="str">
        <f>VLOOKUP(C59,'2014 Main Scores'!C:E,3,FALSE)</f>
        <v>Monarchs</v>
      </c>
      <c r="F59" s="21" t="str">
        <f>VLOOKUP(C59,'2014 Main Scores'!C:F,4,FALSE)</f>
        <v>Adrian Palmer</v>
      </c>
      <c r="G59" s="20" t="str">
        <f>VLOOKUP(C59,'2014 Main Scores'!C:G,5,FALSE)</f>
        <v>Flashback III</v>
      </c>
      <c r="H59" s="22" t="str">
        <f>VLOOKUP(C59,'2014 Main Scores'!C:H,6,FALSE)</f>
        <v>P18</v>
      </c>
      <c r="I59" s="22" t="s">
        <v>79</v>
      </c>
      <c r="J59" s="22" t="s">
        <v>280</v>
      </c>
      <c r="K59" s="23">
        <f>VLOOKUP(C59,'2014 Main Scores'!C:K,9,FALSE)</f>
        <v>90</v>
      </c>
      <c r="L59" s="23">
        <f>VLOOKUP(C59,'2014 Main Scores'!C:L,10,FALSE)</f>
        <v>44</v>
      </c>
      <c r="M59" s="23">
        <f>K59+L59</f>
        <v>134</v>
      </c>
      <c r="N59" s="58">
        <f>VLOOKUP(C59,'2014 Main Scores'!C:N,12,FALSE)</f>
        <v>0.55833333333333335</v>
      </c>
      <c r="O59" s="23" t="str">
        <f>VLOOKUP(C59,'Arena B - P18 (Snr)'!C:O,13,FALSE)</f>
        <v>=15</v>
      </c>
      <c r="P59" s="35"/>
    </row>
    <row r="60" spans="1:16" x14ac:dyDescent="0.2">
      <c r="A60" s="19" t="s">
        <v>20</v>
      </c>
      <c r="B60" s="32">
        <v>0.59166666666666667</v>
      </c>
      <c r="C60" s="19">
        <v>50</v>
      </c>
      <c r="D60" s="20" t="str">
        <f>VLOOKUP(C60,'2014 Main Scores'!C:D,2,FALSE)</f>
        <v>Kings Leaze</v>
      </c>
      <c r="E60" s="20" t="str">
        <f>VLOOKUP(C60,'2014 Main Scores'!C:E,3,FALSE)</f>
        <v>Monarchs</v>
      </c>
      <c r="F60" s="21" t="str">
        <f>VLOOKUP(C60,'2014 Main Scores'!C:F,4,FALSE)</f>
        <v>Francesca Dark</v>
      </c>
      <c r="G60" s="20" t="str">
        <f>VLOOKUP(C60,'2014 Main Scores'!C:G,5,FALSE)</f>
        <v>The Last Flight</v>
      </c>
      <c r="H60" s="22" t="str">
        <f>VLOOKUP(C60,'2014 Main Scores'!C:H,6,FALSE)</f>
        <v>N24</v>
      </c>
      <c r="I60" s="22" t="s">
        <v>79</v>
      </c>
      <c r="J60" s="22" t="s">
        <v>80</v>
      </c>
      <c r="K60" s="23">
        <f>VLOOKUP(C60,'2014 Main Scores'!C:K,9,FALSE)</f>
        <v>111</v>
      </c>
      <c r="L60" s="23">
        <f>VLOOKUP(C60,'2014 Main Scores'!C:L,10,FALSE)</f>
        <v>60</v>
      </c>
      <c r="M60" s="23">
        <f>K60+L60</f>
        <v>171</v>
      </c>
      <c r="N60" s="58">
        <f>VLOOKUP(C60,'2014 Main Scores'!C:N,12,FALSE)</f>
        <v>0.65769230769230769</v>
      </c>
      <c r="O60" s="23">
        <f>VLOOKUP(C60,'Arena A - N24 (Snr)'!C:O,13,FALSE)</f>
        <v>13</v>
      </c>
      <c r="P60" s="35"/>
    </row>
    <row r="61" spans="1:16" x14ac:dyDescent="0.2">
      <c r="A61" s="19" t="s">
        <v>21</v>
      </c>
      <c r="B61" s="32">
        <v>0.58680555555555558</v>
      </c>
      <c r="C61" s="19">
        <v>128</v>
      </c>
      <c r="D61" s="20" t="str">
        <f>VLOOKUP(C61,'2014 Main Scores'!C:D,2,FALSE)</f>
        <v>Kings Leaze</v>
      </c>
      <c r="E61" s="20" t="str">
        <f>VLOOKUP(C61,'2014 Main Scores'!C:E,3,FALSE)</f>
        <v>Monarchs</v>
      </c>
      <c r="F61" s="21" t="str">
        <f>VLOOKUP(C61,'2014 Main Scores'!C:F,4,FALSE)</f>
        <v>Sue Bromyard</v>
      </c>
      <c r="G61" s="20" t="str">
        <f>VLOOKUP(C61,'2014 Main Scores'!C:G,5,FALSE)</f>
        <v>Welton Jewel</v>
      </c>
      <c r="H61" s="22" t="str">
        <f>VLOOKUP(C61,'2014 Main Scores'!C:H,6,FALSE)</f>
        <v>N24</v>
      </c>
      <c r="I61" s="22" t="s">
        <v>79</v>
      </c>
      <c r="J61" s="22" t="s">
        <v>82</v>
      </c>
      <c r="K61" s="23">
        <f>VLOOKUP(C61,'2014 Main Scores'!C:K,9,FALSE)</f>
        <v>102.5</v>
      </c>
      <c r="L61" s="23">
        <f>VLOOKUP(C61,'2014 Main Scores'!C:L,10,FALSE)</f>
        <v>56</v>
      </c>
      <c r="M61" s="23">
        <f>K61+L61</f>
        <v>158.5</v>
      </c>
      <c r="N61" s="58">
        <f>VLOOKUP(C61,'2014 Main Scores'!C:N,12,FALSE)</f>
        <v>0.60961538461538467</v>
      </c>
      <c r="O61" s="23">
        <f>VLOOKUP(C61,'Arena B - N24 (Snr)'!C:O,13,FALSE)</f>
        <v>21</v>
      </c>
      <c r="P61" s="35"/>
    </row>
    <row r="62" spans="1:16" x14ac:dyDescent="0.2">
      <c r="A62" s="19"/>
      <c r="B62" s="32"/>
      <c r="C62" s="19"/>
      <c r="D62" s="20"/>
      <c r="E62" s="20"/>
      <c r="F62" s="21"/>
      <c r="G62" s="20"/>
      <c r="P62" s="35">
        <v>44</v>
      </c>
    </row>
    <row r="63" spans="1:16" x14ac:dyDescent="0.2">
      <c r="A63" s="13" t="s">
        <v>20</v>
      </c>
      <c r="B63" s="31">
        <v>0.39999999999999997</v>
      </c>
      <c r="C63" s="45">
        <v>14</v>
      </c>
      <c r="D63" s="14" t="str">
        <f>VLOOKUP(C63,'2014 Main Scores'!C:D,2,FALSE)</f>
        <v>Kings Leaze</v>
      </c>
      <c r="E63" s="14" t="str">
        <f>VLOOKUP(C63,'2014 Main Scores'!C:E,3,FALSE)</f>
        <v>Sovereigns</v>
      </c>
      <c r="F63" s="15" t="str">
        <f>VLOOKUP(C63,'2014 Main Scores'!C:F,4,FALSE)</f>
        <v>Sarah Palmer</v>
      </c>
      <c r="G63" s="14" t="str">
        <f>VLOOKUP(C63,'2014 Main Scores'!C:G,5,FALSE)</f>
        <v>Whitehawk Drifter</v>
      </c>
      <c r="H63" s="16" t="str">
        <f>VLOOKUP(C63,'2014 Main Scores'!C:H,6,FALSE)</f>
        <v>P18</v>
      </c>
      <c r="I63" s="16" t="s">
        <v>79</v>
      </c>
      <c r="J63" s="16" t="s">
        <v>81</v>
      </c>
      <c r="K63" s="17">
        <f>VLOOKUP(C63,'2014 Main Scores'!C:K,9,FALSE)</f>
        <v>104.5</v>
      </c>
      <c r="L63" s="17">
        <f>VLOOKUP(C63,'2014 Main Scores'!C:L,10,FALSE)</f>
        <v>52</v>
      </c>
      <c r="M63" s="17">
        <f>K63+L63</f>
        <v>156.5</v>
      </c>
      <c r="N63" s="57">
        <f>VLOOKUP(C63,'2014 Main Scores'!C:N,12,FALSE)</f>
        <v>0.65208333333333335</v>
      </c>
      <c r="O63" s="17">
        <f>VLOOKUP(C63,'Arena A - P18 (S)'!C:O,13,FALSE)</f>
        <v>15</v>
      </c>
      <c r="P63" s="34"/>
    </row>
    <row r="64" spans="1:16" x14ac:dyDescent="0.2">
      <c r="A64" s="19" t="s">
        <v>21</v>
      </c>
      <c r="B64" s="32">
        <v>0.41805555555555557</v>
      </c>
      <c r="C64" s="44">
        <v>97</v>
      </c>
      <c r="D64" s="20" t="str">
        <f>VLOOKUP(C64,'2014 Main Scores'!C:D,2,FALSE)</f>
        <v>Kings Leaze</v>
      </c>
      <c r="E64" s="20" t="str">
        <f>VLOOKUP(C64,'2014 Main Scores'!C:E,3,FALSE)</f>
        <v>Sovereigns</v>
      </c>
      <c r="F64" s="21" t="str">
        <f>VLOOKUP(C64,'2014 Main Scores'!C:F,4,FALSE)</f>
        <v>Elaine Chamberlain</v>
      </c>
      <c r="G64" s="20" t="str">
        <f>VLOOKUP(C64,'2014 Main Scores'!C:G,5,FALSE)</f>
        <v>Smart Design</v>
      </c>
      <c r="H64" s="22" t="str">
        <f>VLOOKUP(C64,'2014 Main Scores'!C:H,6,FALSE)</f>
        <v>P18</v>
      </c>
      <c r="I64" s="22" t="s">
        <v>79</v>
      </c>
      <c r="J64" s="22" t="s">
        <v>280</v>
      </c>
      <c r="K64" s="23">
        <f>VLOOKUP(C64,'2014 Main Scores'!C:K,9,FALSE)</f>
        <v>101</v>
      </c>
      <c r="L64" s="23">
        <f>VLOOKUP(C64,'2014 Main Scores'!C:L,10,FALSE)</f>
        <v>48</v>
      </c>
      <c r="M64" s="23">
        <f>K64+L64</f>
        <v>149</v>
      </c>
      <c r="N64" s="58">
        <f>VLOOKUP(C64,'2014 Main Scores'!C:N,12,FALSE)</f>
        <v>0.62083333333333335</v>
      </c>
      <c r="O64" s="23" t="str">
        <f>VLOOKUP(C64,'Arena B - P18 (Snr)'!C:O,13,FALSE)</f>
        <v>=4</v>
      </c>
      <c r="P64" s="35"/>
    </row>
    <row r="65" spans="1:16" x14ac:dyDescent="0.2">
      <c r="A65" s="19" t="s">
        <v>20</v>
      </c>
      <c r="B65" s="32">
        <v>0.59583333333333333</v>
      </c>
      <c r="C65" s="44">
        <v>51</v>
      </c>
      <c r="D65" s="20" t="str">
        <f>VLOOKUP(C65,'2014 Main Scores'!C:D,2,FALSE)</f>
        <v>Kings Leaze</v>
      </c>
      <c r="E65" s="20" t="str">
        <f>VLOOKUP(C65,'2014 Main Scores'!C:E,3,FALSE)</f>
        <v>Sovereigns</v>
      </c>
      <c r="F65" s="21" t="str">
        <f>VLOOKUP(C65,'2014 Main Scores'!C:F,4,FALSE)</f>
        <v>Karen Joyson</v>
      </c>
      <c r="G65" s="20" t="str">
        <f>VLOOKUP(C65,'2014 Main Scores'!C:G,5,FALSE)</f>
        <v>Ever So Lightly</v>
      </c>
      <c r="H65" s="22" t="str">
        <f>VLOOKUP(C65,'2014 Main Scores'!C:H,6,FALSE)</f>
        <v>N24</v>
      </c>
      <c r="I65" s="22" t="s">
        <v>79</v>
      </c>
      <c r="J65" s="22" t="s">
        <v>80</v>
      </c>
      <c r="K65" s="23">
        <f>VLOOKUP(C65,'2014 Main Scores'!C:K,9,FALSE)</f>
        <v>120</v>
      </c>
      <c r="L65" s="23">
        <f>VLOOKUP(C65,'2014 Main Scores'!C:L,10,FALSE)</f>
        <v>63</v>
      </c>
      <c r="M65" s="23">
        <f>K65+L65</f>
        <v>183</v>
      </c>
      <c r="N65" s="58">
        <f>VLOOKUP(C65,'2014 Main Scores'!C:N,12,FALSE)</f>
        <v>0.7038461538461539</v>
      </c>
      <c r="O65" s="23">
        <f>VLOOKUP(C65,'Arena A - N24 (Snr)'!C:O,13,FALSE)</f>
        <v>4</v>
      </c>
      <c r="P65" s="35"/>
    </row>
    <row r="66" spans="1:16" x14ac:dyDescent="0.2">
      <c r="A66" s="19" t="s">
        <v>21</v>
      </c>
      <c r="B66" s="32">
        <v>0.59166666666666667</v>
      </c>
      <c r="C66" s="44">
        <v>129</v>
      </c>
      <c r="D66" s="20" t="str">
        <f>VLOOKUP(C66,'2014 Main Scores'!C:D,2,FALSE)</f>
        <v>Kings Leaze</v>
      </c>
      <c r="E66" s="20" t="str">
        <f>VLOOKUP(C66,'2014 Main Scores'!C:E,3,FALSE)</f>
        <v>Sovereigns</v>
      </c>
      <c r="F66" s="21" t="str">
        <f>VLOOKUP(C66,'2014 Main Scores'!C:F,4,FALSE)</f>
        <v>Chantell Symonds</v>
      </c>
      <c r="G66" s="20" t="str">
        <f>VLOOKUP(C66,'2014 Main Scores'!C:G,5,FALSE)</f>
        <v>Stadmorslow Coffee 'n' Cream</v>
      </c>
      <c r="H66" s="22" t="str">
        <f>VLOOKUP(C66,'2014 Main Scores'!C:H,6,FALSE)</f>
        <v>N24</v>
      </c>
      <c r="I66" s="22" t="s">
        <v>79</v>
      </c>
      <c r="J66" s="22" t="s">
        <v>82</v>
      </c>
      <c r="K66" s="23">
        <f>VLOOKUP(C66,'2014 Main Scores'!C:K,9,FALSE)</f>
        <v>116</v>
      </c>
      <c r="L66" s="23">
        <f>VLOOKUP(C66,'2014 Main Scores'!C:L,10,FALSE)</f>
        <v>61</v>
      </c>
      <c r="M66" s="23">
        <f>K66+L66</f>
        <v>177</v>
      </c>
      <c r="N66" s="58">
        <f>VLOOKUP(C66,'2014 Main Scores'!C:N,12,FALSE)</f>
        <v>0.68076923076923079</v>
      </c>
      <c r="O66" s="23">
        <f>VLOOKUP(C66,'Arena B - N24 (Snr)'!C:O,13,FALSE)</f>
        <v>6</v>
      </c>
      <c r="P66" s="35"/>
    </row>
    <row r="67" spans="1:16" x14ac:dyDescent="0.2">
      <c r="A67" s="25"/>
      <c r="B67" s="33"/>
      <c r="C67" s="46"/>
      <c r="D67" s="26"/>
      <c r="E67" s="26"/>
      <c r="F67" s="27"/>
      <c r="G67" s="26"/>
      <c r="H67" s="28"/>
      <c r="I67" s="28"/>
      <c r="J67" s="28"/>
      <c r="K67" s="29"/>
      <c r="L67" s="29"/>
      <c r="M67" s="29"/>
      <c r="N67" s="59" t="s">
        <v>313</v>
      </c>
      <c r="O67" s="86" t="s">
        <v>349</v>
      </c>
      <c r="P67" s="36">
        <v>14</v>
      </c>
    </row>
    <row r="68" spans="1:16" x14ac:dyDescent="0.2">
      <c r="A68" s="19" t="s">
        <v>20</v>
      </c>
      <c r="B68" s="32">
        <v>0.42708333333333331</v>
      </c>
      <c r="C68" s="13">
        <v>20</v>
      </c>
      <c r="D68" s="14" t="str">
        <f>VLOOKUP(C68,'2014 Main Scores'!C:D,2,FALSE)</f>
        <v>Severn Vale</v>
      </c>
      <c r="E68" s="14" t="str">
        <f>VLOOKUP(C68,'2014 Main Scores'!C:E,3,FALSE)</f>
        <v>Spots</v>
      </c>
      <c r="F68" s="15" t="str">
        <f>VLOOKUP(C68,'2014 Main Scores'!C:F,4,FALSE)</f>
        <v>Wendy Barke</v>
      </c>
      <c r="G68" s="14" t="str">
        <f>VLOOKUP(C68,'2014 Main Scores'!C:G,5,FALSE)</f>
        <v>Waylands Morning Sunshine</v>
      </c>
      <c r="H68" s="16" t="str">
        <f>VLOOKUP(C68,'2014 Main Scores'!C:H,6,FALSE)</f>
        <v>P18</v>
      </c>
      <c r="I68" s="16" t="s">
        <v>79</v>
      </c>
      <c r="J68" s="16" t="s">
        <v>81</v>
      </c>
      <c r="K68" s="17">
        <f>VLOOKUP(C68,'2014 Main Scores'!C:K,9,FALSE)</f>
        <v>100.5</v>
      </c>
      <c r="L68" s="17">
        <f>VLOOKUP(C68,'2014 Main Scores'!C:L,10,FALSE)</f>
        <v>50</v>
      </c>
      <c r="M68" s="17">
        <f>K68+L68</f>
        <v>150.5</v>
      </c>
      <c r="N68" s="57">
        <f>VLOOKUP(C68,'2014 Main Scores'!C:N,12,FALSE)</f>
        <v>0.62708333333333333</v>
      </c>
      <c r="O68" s="17">
        <f>VLOOKUP(C68,'Arena A - P18 (S)'!C:O,13,FALSE)</f>
        <v>20</v>
      </c>
      <c r="P68" s="34"/>
    </row>
    <row r="69" spans="1:16" x14ac:dyDescent="0.2">
      <c r="A69" s="19" t="s">
        <v>21</v>
      </c>
      <c r="B69" s="32">
        <v>0.49791666666666662</v>
      </c>
      <c r="C69" s="19">
        <v>113</v>
      </c>
      <c r="D69" s="20" t="str">
        <f>VLOOKUP(C69,'2014 Main Scores'!C:D,2,FALSE)</f>
        <v>Severn Vale</v>
      </c>
      <c r="E69" s="20" t="str">
        <f>VLOOKUP(C69,'2014 Main Scores'!C:E,3,FALSE)</f>
        <v>Spots</v>
      </c>
      <c r="F69" s="21" t="str">
        <f>VLOOKUP(C69,'2014 Main Scores'!C:F,4,FALSE)</f>
        <v>Vikki Swindell</v>
      </c>
      <c r="G69" s="20" t="str">
        <f>VLOOKUP(C69,'2014 Main Scores'!C:G,5,FALSE)</f>
        <v>Temple Clover Belle</v>
      </c>
      <c r="H69" s="22" t="str">
        <f>VLOOKUP(C69,'2014 Main Scores'!C:H,6,FALSE)</f>
        <v>P18</v>
      </c>
      <c r="I69" s="22" t="s">
        <v>79</v>
      </c>
      <c r="J69" s="22" t="s">
        <v>280</v>
      </c>
      <c r="K69" s="23">
        <f>VLOOKUP(C69,'2014 Main Scores'!C:K,9,FALSE)</f>
        <v>104</v>
      </c>
      <c r="L69" s="23">
        <f>VLOOKUP(C69,'2014 Main Scores'!C:L,10,FALSE)</f>
        <v>48</v>
      </c>
      <c r="M69" s="23">
        <f>K69+L69</f>
        <v>152</v>
      </c>
      <c r="N69" s="58">
        <f>VLOOKUP(C69,'2014 Main Scores'!C:N,12,FALSE)</f>
        <v>0.6333333333333333</v>
      </c>
      <c r="O69" s="23">
        <f>VLOOKUP(C69,'Arena B - P18 (Snr)'!C:O,13,FALSE)</f>
        <v>2</v>
      </c>
      <c r="P69" s="35"/>
    </row>
    <row r="70" spans="1:16" x14ac:dyDescent="0.2">
      <c r="A70" s="19" t="s">
        <v>20</v>
      </c>
      <c r="B70" s="32">
        <v>0.63472222222222219</v>
      </c>
      <c r="C70" s="19">
        <v>59</v>
      </c>
      <c r="D70" s="20" t="str">
        <f>VLOOKUP(C70,'2014 Main Scores'!C:D,2,FALSE)</f>
        <v>Severn Vale</v>
      </c>
      <c r="E70" s="20" t="str">
        <f>VLOOKUP(C70,'2014 Main Scores'!C:E,3,FALSE)</f>
        <v>Spots</v>
      </c>
      <c r="F70" s="21" t="str">
        <f>VLOOKUP(C70,'2014 Main Scores'!C:F,4,FALSE)</f>
        <v>Sian Coles</v>
      </c>
      <c r="G70" s="20" t="str">
        <f>VLOOKUP(C70,'2014 Main Scores'!C:G,5,FALSE)</f>
        <v>Temple Miss</v>
      </c>
      <c r="H70" s="22" t="str">
        <f>VLOOKUP(C70,'2014 Main Scores'!C:H,6,FALSE)</f>
        <v>N24</v>
      </c>
      <c r="I70" s="22" t="s">
        <v>79</v>
      </c>
      <c r="J70" s="22" t="s">
        <v>80</v>
      </c>
      <c r="K70" s="23">
        <f>VLOOKUP(C70,'2014 Main Scores'!C:K,9,FALSE)</f>
        <v>109</v>
      </c>
      <c r="L70" s="23">
        <f>VLOOKUP(C70,'2014 Main Scores'!C:L,10,FALSE)</f>
        <v>60.5</v>
      </c>
      <c r="M70" s="23">
        <f>K70+L70</f>
        <v>169.5</v>
      </c>
      <c r="N70" s="58">
        <f>VLOOKUP(C70,'2014 Main Scores'!C:N,12,FALSE)</f>
        <v>0.65192307692307694</v>
      </c>
      <c r="O70" s="23">
        <f>VLOOKUP(C70,'Arena A - N24 (Snr)'!C:O,13,FALSE)</f>
        <v>14</v>
      </c>
      <c r="P70" s="35"/>
    </row>
    <row r="71" spans="1:16" x14ac:dyDescent="0.2">
      <c r="A71" s="19" t="s">
        <v>21</v>
      </c>
      <c r="B71" s="32">
        <v>0.54166666666666663</v>
      </c>
      <c r="C71" s="19">
        <v>118</v>
      </c>
      <c r="D71" s="20" t="str">
        <f>VLOOKUP(C71,'2014 Main Scores'!C:D,2,FALSE)</f>
        <v>Severn Vale</v>
      </c>
      <c r="E71" s="20" t="str">
        <f>VLOOKUP(C71,'2014 Main Scores'!C:E,3,FALSE)</f>
        <v>Spots</v>
      </c>
      <c r="F71" s="21" t="str">
        <f>VLOOKUP(C71,'2014 Main Scores'!C:F,4,FALSE)</f>
        <v>Hayley Jones</v>
      </c>
      <c r="G71" s="20" t="str">
        <f>VLOOKUP(C71,'2014 Main Scores'!C:G,5,FALSE)</f>
        <v>Foxglove</v>
      </c>
      <c r="H71" s="22" t="str">
        <f>VLOOKUP(C71,'2014 Main Scores'!C:H,6,FALSE)</f>
        <v>N24</v>
      </c>
      <c r="I71" s="22" t="s">
        <v>79</v>
      </c>
      <c r="J71" s="22" t="s">
        <v>82</v>
      </c>
      <c r="K71" s="23">
        <f>VLOOKUP(C71,'2014 Main Scores'!C:K,9,FALSE)</f>
        <v>111</v>
      </c>
      <c r="L71" s="23">
        <f>VLOOKUP(C71,'2014 Main Scores'!C:L,10,FALSE)</f>
        <v>59</v>
      </c>
      <c r="M71" s="23">
        <f>K71+L71</f>
        <v>170</v>
      </c>
      <c r="N71" s="58">
        <f>VLOOKUP(C71,'2014 Main Scores'!C:N,12,FALSE)</f>
        <v>0.65384615384615385</v>
      </c>
      <c r="O71" s="23">
        <f>VLOOKUP(C71,'Arena B - N24 (Snr)'!C:O,13,FALSE)</f>
        <v>11</v>
      </c>
      <c r="P71" s="35"/>
    </row>
    <row r="72" spans="1:16" x14ac:dyDescent="0.2">
      <c r="A72" s="19"/>
      <c r="B72" s="32"/>
      <c r="C72" s="19"/>
      <c r="D72" s="20"/>
      <c r="E72" s="20"/>
      <c r="F72" s="21"/>
      <c r="G72" s="20"/>
      <c r="P72" s="35">
        <f>SMALL(O68:O71,1)+SMALL(O68:O71,2)+SMALL(O68:O71,3)</f>
        <v>27</v>
      </c>
    </row>
    <row r="73" spans="1:16" x14ac:dyDescent="0.2">
      <c r="A73" s="13" t="s">
        <v>20</v>
      </c>
      <c r="B73" s="31">
        <v>0.43194444444444446</v>
      </c>
      <c r="C73" s="45">
        <v>21</v>
      </c>
      <c r="D73" s="14" t="str">
        <f>VLOOKUP(C73,'2014 Main Scores'!C:D,2,FALSE)</f>
        <v>Severn Vale</v>
      </c>
      <c r="E73" s="14" t="str">
        <f>VLOOKUP(C73,'2014 Main Scores'!C:E,3,FALSE)</f>
        <v>Stars</v>
      </c>
      <c r="F73" s="15" t="str">
        <f>VLOOKUP(C73,'2014 Main Scores'!C:F,4,FALSE)</f>
        <v>Alex Richards</v>
      </c>
      <c r="G73" s="14" t="str">
        <f>VLOOKUP(C73,'2014 Main Scores'!C:G,5,FALSE)</f>
        <v>Salsa Storm</v>
      </c>
      <c r="H73" s="16" t="str">
        <f>VLOOKUP(C73,'2014 Main Scores'!C:H,6,FALSE)</f>
        <v>P18</v>
      </c>
      <c r="I73" s="16" t="s">
        <v>79</v>
      </c>
      <c r="J73" s="16" t="s">
        <v>81</v>
      </c>
      <c r="K73" s="17">
        <f>VLOOKUP(C73,'2014 Main Scores'!C:K,9,FALSE)</f>
        <v>109.5</v>
      </c>
      <c r="L73" s="17">
        <f>VLOOKUP(C73,'2014 Main Scores'!C:L,10,FALSE)</f>
        <v>57</v>
      </c>
      <c r="M73" s="17">
        <f>K73+L73</f>
        <v>166.5</v>
      </c>
      <c r="N73" s="57">
        <f>VLOOKUP(C73,'2014 Main Scores'!C:N,12,FALSE)</f>
        <v>0.69374999999999998</v>
      </c>
      <c r="O73" s="17">
        <f>VLOOKUP(C73,'Arena A - P18 (S)'!C:O,13,FALSE)</f>
        <v>5</v>
      </c>
      <c r="P73" s="34"/>
    </row>
    <row r="74" spans="1:16" x14ac:dyDescent="0.2">
      <c r="A74" s="19" t="s">
        <v>21</v>
      </c>
      <c r="B74" s="32">
        <v>0.50208333333333333</v>
      </c>
      <c r="C74" s="44">
        <v>114</v>
      </c>
      <c r="D74" s="20" t="str">
        <f>VLOOKUP(C74,'2014 Main Scores'!C:D,2,FALSE)</f>
        <v>Severn Vale</v>
      </c>
      <c r="E74" s="20" t="str">
        <f>VLOOKUP(C74,'2014 Main Scores'!C:E,3,FALSE)</f>
        <v>Stars</v>
      </c>
      <c r="F74" s="21" t="str">
        <f>VLOOKUP(C74,'2014 Main Scores'!C:F,4,FALSE)</f>
        <v>Nicci Cunningham</v>
      </c>
      <c r="G74" s="20" t="str">
        <f>VLOOKUP(C74,'2014 Main Scores'!C:G,5,FALSE)</f>
        <v>Camiente</v>
      </c>
      <c r="H74" s="22" t="str">
        <f>VLOOKUP(C74,'2014 Main Scores'!C:H,6,FALSE)</f>
        <v>P18</v>
      </c>
      <c r="I74" s="22" t="s">
        <v>79</v>
      </c>
      <c r="J74" s="22" t="s">
        <v>280</v>
      </c>
      <c r="K74" s="23">
        <f>VLOOKUP(C74,'2014 Main Scores'!C:K,9,FALSE)</f>
        <v>76</v>
      </c>
      <c r="L74" s="23">
        <f>VLOOKUP(C74,'2014 Main Scores'!C:L,10,FALSE)</f>
        <v>34</v>
      </c>
      <c r="M74" s="23">
        <f>K74+L74</f>
        <v>110</v>
      </c>
      <c r="N74" s="58">
        <f>VLOOKUP(C74,'2014 Main Scores'!C:N,12,FALSE)</f>
        <v>0.45833333333333331</v>
      </c>
      <c r="O74" s="23">
        <f>VLOOKUP(C74,'Arena B - P18 (Snr)'!C:O,13,FALSE)</f>
        <v>21</v>
      </c>
      <c r="P74" s="35"/>
    </row>
    <row r="75" spans="1:16" x14ac:dyDescent="0.2">
      <c r="A75" s="19" t="s">
        <v>20</v>
      </c>
      <c r="B75" s="32">
        <v>0.63958333333333328</v>
      </c>
      <c r="C75" s="44">
        <v>60</v>
      </c>
      <c r="D75" s="20" t="str">
        <f>VLOOKUP(C75,'2014 Main Scores'!C:D,2,FALSE)</f>
        <v>Severn Vale</v>
      </c>
      <c r="E75" s="20" t="str">
        <f>VLOOKUP(C75,'2014 Main Scores'!C:E,3,FALSE)</f>
        <v>Stars</v>
      </c>
      <c r="F75" s="21" t="str">
        <f>VLOOKUP(C75,'2014 Main Scores'!C:F,4,FALSE)</f>
        <v>Fiona Hunt</v>
      </c>
      <c r="G75" s="20" t="str">
        <f>VLOOKUP(C75,'2014 Main Scores'!C:G,5,FALSE)</f>
        <v>Miss Congeniality</v>
      </c>
      <c r="H75" s="22" t="str">
        <f>VLOOKUP(C75,'2014 Main Scores'!C:H,6,FALSE)</f>
        <v>N24</v>
      </c>
      <c r="I75" s="22" t="s">
        <v>79</v>
      </c>
      <c r="J75" s="22" t="s">
        <v>80</v>
      </c>
      <c r="K75" s="23">
        <f>VLOOKUP(C75,'2014 Main Scores'!C:K,9,FALSE)</f>
        <v>111</v>
      </c>
      <c r="L75" s="23">
        <f>VLOOKUP(C75,'2014 Main Scores'!C:L,10,FALSE)</f>
        <v>58</v>
      </c>
      <c r="M75" s="23">
        <f>K75+L75</f>
        <v>169</v>
      </c>
      <c r="N75" s="58">
        <f>VLOOKUP(C75,'2014 Main Scores'!C:N,12,FALSE)</f>
        <v>0.65</v>
      </c>
      <c r="O75" s="23">
        <f>VLOOKUP(C75,'Arena A - N24 (Snr)'!C:O,13,FALSE)</f>
        <v>16</v>
      </c>
      <c r="P75" s="35"/>
    </row>
    <row r="76" spans="1:16" x14ac:dyDescent="0.2">
      <c r="A76" s="19" t="s">
        <v>21</v>
      </c>
      <c r="B76" s="32">
        <v>0.54583333333333328</v>
      </c>
      <c r="C76" s="44">
        <v>119</v>
      </c>
      <c r="D76" s="20" t="str">
        <f>VLOOKUP(C76,'2014 Main Scores'!C:D,2,FALSE)</f>
        <v>Severn Vale</v>
      </c>
      <c r="E76" s="20" t="str">
        <f>VLOOKUP(C76,'2014 Main Scores'!C:E,3,FALSE)</f>
        <v>Stars</v>
      </c>
      <c r="F76" s="21" t="str">
        <f>VLOOKUP(C76,'2014 Main Scores'!C:F,4,FALSE)</f>
        <v>Emma Flood</v>
      </c>
      <c r="G76" s="20" t="str">
        <f>VLOOKUP(C76,'2014 Main Scores'!C:G,5,FALSE)</f>
        <v>Snow Joke II</v>
      </c>
      <c r="H76" s="22" t="str">
        <f>VLOOKUP(C76,'2014 Main Scores'!C:H,6,FALSE)</f>
        <v>N24</v>
      </c>
      <c r="I76" s="22" t="s">
        <v>79</v>
      </c>
      <c r="J76" s="22" t="s">
        <v>82</v>
      </c>
      <c r="K76" s="23">
        <f>VLOOKUP(C76,'2014 Main Scores'!C:K,9,FALSE)</f>
        <v>104.5</v>
      </c>
      <c r="L76" s="23">
        <f>VLOOKUP(C76,'2014 Main Scores'!C:L,10,FALSE)</f>
        <v>54.5</v>
      </c>
      <c r="M76" s="23">
        <f>K76+L76</f>
        <v>159</v>
      </c>
      <c r="N76" s="58">
        <f>VLOOKUP(C76,'2014 Main Scores'!C:N,12,FALSE)</f>
        <v>0.61153846153846159</v>
      </c>
      <c r="O76" s="23">
        <f>VLOOKUP(C76,'Arena B - N24 (Snr)'!C:O,13,FALSE)</f>
        <v>20</v>
      </c>
      <c r="P76" s="35"/>
    </row>
    <row r="77" spans="1:16" x14ac:dyDescent="0.2">
      <c r="A77" s="25"/>
      <c r="B77" s="33"/>
      <c r="C77" s="46"/>
      <c r="D77" s="26"/>
      <c r="E77" s="26"/>
      <c r="F77" s="27"/>
      <c r="G77" s="26"/>
      <c r="H77" s="28"/>
      <c r="I77" s="28"/>
      <c r="J77" s="28"/>
      <c r="K77" s="29"/>
      <c r="L77" s="29"/>
      <c r="M77" s="29"/>
      <c r="N77" s="59"/>
      <c r="O77" s="29"/>
      <c r="P77" s="36">
        <f>SMALL(O73:O76,1)+SMALL(O73:O76,2)+SMALL(O73:O76,3)</f>
        <v>41</v>
      </c>
    </row>
    <row r="78" spans="1:16" x14ac:dyDescent="0.2">
      <c r="A78" s="19" t="s">
        <v>20</v>
      </c>
      <c r="B78" s="32">
        <v>0.43611111111111112</v>
      </c>
      <c r="C78" s="13">
        <v>22</v>
      </c>
      <c r="D78" s="14" t="str">
        <f>VLOOKUP(C78,'2014 Main Scores'!C:D,2,FALSE)</f>
        <v>Severn Vale</v>
      </c>
      <c r="E78" s="14" t="str">
        <f>VLOOKUP(C78,'2014 Main Scores'!C:E,3,FALSE)</f>
        <v>Stripes</v>
      </c>
      <c r="F78" s="15" t="str">
        <f>VLOOKUP(C78,'2014 Main Scores'!C:F,4,FALSE)</f>
        <v>Alison Brown</v>
      </c>
      <c r="G78" s="14" t="str">
        <f>VLOOKUP(C78,'2014 Main Scores'!C:G,5,FALSE)</f>
        <v>Seanto Labrys</v>
      </c>
      <c r="H78" s="16" t="str">
        <f>VLOOKUP(C78,'2014 Main Scores'!C:H,6,FALSE)</f>
        <v>P18</v>
      </c>
      <c r="I78" s="16" t="s">
        <v>79</v>
      </c>
      <c r="J78" s="16" t="s">
        <v>81</v>
      </c>
      <c r="K78" s="17">
        <f>VLOOKUP(C78,'2014 Main Scores'!C:K,9,FALSE)</f>
        <v>106</v>
      </c>
      <c r="L78" s="17">
        <f>VLOOKUP(C78,'2014 Main Scores'!C:L,10,FALSE)</f>
        <v>54</v>
      </c>
      <c r="M78" s="17">
        <f>K78+L78</f>
        <v>160</v>
      </c>
      <c r="N78" s="57">
        <f>VLOOKUP(C78,'2014 Main Scores'!C:N,12,FALSE)</f>
        <v>0.66666666666666663</v>
      </c>
      <c r="O78" s="17">
        <f>VLOOKUP(C78,'Arena A - P18 (S)'!C:O,13,FALSE)</f>
        <v>10</v>
      </c>
      <c r="P78" s="34"/>
    </row>
    <row r="79" spans="1:16" x14ac:dyDescent="0.2">
      <c r="A79" s="19" t="s">
        <v>21</v>
      </c>
      <c r="B79" s="32">
        <v>0.50694444444444442</v>
      </c>
      <c r="C79" s="19">
        <v>115</v>
      </c>
      <c r="D79" s="20" t="str">
        <f>VLOOKUP(C79,'2014 Main Scores'!C:D,2,FALSE)</f>
        <v>Severn Vale</v>
      </c>
      <c r="E79" s="20" t="str">
        <f>VLOOKUP(C79,'2014 Main Scores'!C:E,3,FALSE)</f>
        <v>Stripes</v>
      </c>
      <c r="F79" s="21" t="str">
        <f>VLOOKUP(C79,'2014 Main Scores'!C:F,4,FALSE)</f>
        <v>Jo Yeo</v>
      </c>
      <c r="G79" s="20" t="str">
        <f>VLOOKUP(C79,'2014 Main Scores'!C:G,5,FALSE)</f>
        <v xml:space="preserve">Pencott Silver Boy </v>
      </c>
      <c r="H79" s="22" t="str">
        <f>VLOOKUP(C79,'2014 Main Scores'!C:H,6,FALSE)</f>
        <v>P18</v>
      </c>
      <c r="I79" s="22" t="s">
        <v>79</v>
      </c>
      <c r="J79" s="22" t="s">
        <v>280</v>
      </c>
      <c r="K79" s="23">
        <f>VLOOKUP(C79,'2014 Main Scores'!C:K,9,FALSE)</f>
        <v>92</v>
      </c>
      <c r="L79" s="23">
        <f>VLOOKUP(C79,'2014 Main Scores'!C:L,10,FALSE)</f>
        <v>46</v>
      </c>
      <c r="M79" s="23">
        <f>K79+L79</f>
        <v>138</v>
      </c>
      <c r="N79" s="58">
        <f>VLOOKUP(C79,'2014 Main Scores'!C:N,12,FALSE)</f>
        <v>0.57499999999999996</v>
      </c>
      <c r="O79" s="23">
        <f>VLOOKUP(C79,'Arena B - P18 (Snr)'!C:O,13,FALSE)</f>
        <v>14</v>
      </c>
      <c r="P79" s="35"/>
    </row>
    <row r="80" spans="1:16" x14ac:dyDescent="0.2">
      <c r="A80" s="19" t="s">
        <v>20</v>
      </c>
      <c r="B80" s="32">
        <v>0.64444444444444449</v>
      </c>
      <c r="C80" s="19">
        <v>61</v>
      </c>
      <c r="D80" s="20" t="str">
        <f>VLOOKUP(C80,'2014 Main Scores'!C:D,2,FALSE)</f>
        <v>Severn Vale</v>
      </c>
      <c r="E80" s="20" t="str">
        <f>VLOOKUP(C80,'2014 Main Scores'!C:E,3,FALSE)</f>
        <v>Stripes</v>
      </c>
      <c r="F80" s="21" t="str">
        <f>VLOOKUP(C80,'2014 Main Scores'!C:F,4,FALSE)</f>
        <v>Katherine Hills</v>
      </c>
      <c r="G80" s="20" t="str">
        <f>VLOOKUP(C80,'2014 Main Scores'!C:G,5,FALSE)</f>
        <v>Demokrat</v>
      </c>
      <c r="H80" s="22" t="str">
        <f>VLOOKUP(C80,'2014 Main Scores'!C:H,6,FALSE)</f>
        <v>N24</v>
      </c>
      <c r="I80" s="22" t="s">
        <v>79</v>
      </c>
      <c r="J80" s="22" t="s">
        <v>80</v>
      </c>
      <c r="K80" s="23">
        <f>VLOOKUP(C80,'2014 Main Scores'!C:K,9,FALSE)</f>
        <v>99</v>
      </c>
      <c r="L80" s="23">
        <f>VLOOKUP(C80,'2014 Main Scores'!C:L,10,FALSE)</f>
        <v>51</v>
      </c>
      <c r="M80" s="23">
        <f>K80+L80</f>
        <v>150</v>
      </c>
      <c r="N80" s="58">
        <f>VLOOKUP(C80,'2014 Main Scores'!C:N,12,FALSE)</f>
        <v>0.57692307692307687</v>
      </c>
      <c r="O80" s="23">
        <f>VLOOKUP(C80,'Arena A - N24 (Snr)'!C:O,13,FALSE)</f>
        <v>22</v>
      </c>
      <c r="P80" s="35"/>
    </row>
    <row r="81" spans="1:16" x14ac:dyDescent="0.2">
      <c r="A81" s="19" t="s">
        <v>21</v>
      </c>
      <c r="B81" s="32">
        <v>0.55069444444444449</v>
      </c>
      <c r="C81" s="19">
        <v>120</v>
      </c>
      <c r="D81" s="20" t="str">
        <f>VLOOKUP(C81,'2014 Main Scores'!C:D,2,FALSE)</f>
        <v>Severn Vale</v>
      </c>
      <c r="E81" s="20" t="str">
        <f>VLOOKUP(C81,'2014 Main Scores'!C:E,3,FALSE)</f>
        <v>Stripes</v>
      </c>
      <c r="F81" s="21" t="str">
        <f>VLOOKUP(C81,'2014 Main Scores'!C:F,4,FALSE)</f>
        <v>Sarah Highet</v>
      </c>
      <c r="G81" s="20" t="str">
        <f>VLOOKUP(C81,'2014 Main Scores'!C:G,5,FALSE)</f>
        <v>Neen Victoria</v>
      </c>
      <c r="H81" s="22" t="str">
        <f>VLOOKUP(C81,'2014 Main Scores'!C:H,6,FALSE)</f>
        <v>N24</v>
      </c>
      <c r="I81" s="22" t="s">
        <v>79</v>
      </c>
      <c r="J81" s="22" t="s">
        <v>82</v>
      </c>
      <c r="K81" s="23">
        <f>VLOOKUP(C81,'2014 Main Scores'!C:K,9,FALSE)</f>
        <v>0</v>
      </c>
      <c r="L81" s="23">
        <f>VLOOKUP(C81,'2014 Main Scores'!C:L,10,FALSE)</f>
        <v>0</v>
      </c>
      <c r="M81" s="23">
        <f>K81+L81</f>
        <v>0</v>
      </c>
      <c r="N81" s="58" t="str">
        <f>VLOOKUP(C81,'2014 Main Scores'!C:N,12,FALSE)</f>
        <v>ELIMINATED</v>
      </c>
      <c r="P81" s="35"/>
    </row>
    <row r="82" spans="1:16" x14ac:dyDescent="0.2">
      <c r="A82" s="19"/>
      <c r="B82" s="32"/>
      <c r="C82" s="19"/>
      <c r="D82" s="20"/>
      <c r="E82" s="20"/>
      <c r="F82" s="21"/>
      <c r="G82" s="20"/>
      <c r="P82" s="35">
        <f>SMALL(O78:O81,1)+SMALL(O78:O81,2)+SMALL(O78:O81,3)</f>
        <v>46</v>
      </c>
    </row>
    <row r="83" spans="1:16" x14ac:dyDescent="0.2">
      <c r="A83" s="13" t="s">
        <v>20</v>
      </c>
      <c r="B83" s="31">
        <v>0.44097222222222227</v>
      </c>
      <c r="C83" s="45">
        <v>23</v>
      </c>
      <c r="D83" s="14" t="str">
        <f>VLOOKUP(C83,'2014 Main Scores'!C:D,2,FALSE)</f>
        <v>Swindon</v>
      </c>
      <c r="E83" s="14" t="str">
        <f>VLOOKUP(C83,'2014 Main Scores'!C:E,3,FALSE)</f>
        <v>Circles</v>
      </c>
      <c r="F83" s="15" t="str">
        <f>VLOOKUP(C83,'2014 Main Scores'!C:F,4,FALSE)</f>
        <v>Nicola Allen</v>
      </c>
      <c r="G83" s="14" t="str">
        <f>VLOOKUP(C83,'2014 Main Scores'!C:G,5,FALSE)</f>
        <v>Skehald Grey</v>
      </c>
      <c r="H83" s="16" t="str">
        <f>VLOOKUP(C83,'2014 Main Scores'!C:H,6,FALSE)</f>
        <v>P18</v>
      </c>
      <c r="I83" s="16" t="s">
        <v>79</v>
      </c>
      <c r="J83" s="16" t="s">
        <v>81</v>
      </c>
      <c r="K83" s="17">
        <f>VLOOKUP(C83,'2014 Main Scores'!C:K,9,FALSE)</f>
        <v>114.5</v>
      </c>
      <c r="L83" s="17">
        <f>VLOOKUP(C83,'2014 Main Scores'!C:L,10,FALSE)</f>
        <v>56</v>
      </c>
      <c r="M83" s="17">
        <f>K83+L83</f>
        <v>170.5</v>
      </c>
      <c r="N83" s="57">
        <f>VLOOKUP(C83,'2014 Main Scores'!C:N,12,FALSE)</f>
        <v>0.7104166666666667</v>
      </c>
      <c r="O83" s="17">
        <f>VLOOKUP(C83,'Arena A - P18 (S)'!C:O,13,FALSE)</f>
        <v>4</v>
      </c>
      <c r="P83" s="34"/>
    </row>
    <row r="84" spans="1:16" x14ac:dyDescent="0.2">
      <c r="A84" s="19" t="s">
        <v>21</v>
      </c>
      <c r="B84" s="32">
        <v>0.47569444444444442</v>
      </c>
      <c r="C84" s="44">
        <v>108</v>
      </c>
      <c r="D84" s="20" t="str">
        <f>VLOOKUP(C84,'2014 Main Scores'!C:D,2,FALSE)</f>
        <v>Swindon</v>
      </c>
      <c r="E84" s="20" t="str">
        <f>VLOOKUP(C84,'2014 Main Scores'!C:E,3,FALSE)</f>
        <v>Circles</v>
      </c>
      <c r="F84" s="21" t="str">
        <f>VLOOKUP(C84,'2014 Main Scores'!C:F,4,FALSE)</f>
        <v>Teresa Carty</v>
      </c>
      <c r="G84" s="20" t="str">
        <f>VLOOKUP(C84,'2014 Main Scores'!C:G,5,FALSE)</f>
        <v>Kinksy Dollar-AR</v>
      </c>
      <c r="H84" s="22" t="str">
        <f>VLOOKUP(C84,'2014 Main Scores'!C:H,6,FALSE)</f>
        <v>P18</v>
      </c>
      <c r="I84" s="22" t="s">
        <v>79</v>
      </c>
      <c r="J84" s="22" t="s">
        <v>280</v>
      </c>
      <c r="K84" s="23">
        <f>VLOOKUP(C84,'2014 Main Scores'!C:K,9,FALSE)</f>
        <v>96</v>
      </c>
      <c r="L84" s="23">
        <f>VLOOKUP(C84,'2014 Main Scores'!C:L,10,FALSE)</f>
        <v>46</v>
      </c>
      <c r="M84" s="23">
        <f>K84+L84</f>
        <v>142</v>
      </c>
      <c r="N84" s="58">
        <f>VLOOKUP(C84,'2014 Main Scores'!C:N,12,FALSE)</f>
        <v>0.59166666666666667</v>
      </c>
      <c r="O84" s="23">
        <f>VLOOKUP(C84,'Arena B - P18 (Snr)'!C:O,13,FALSE)</f>
        <v>9</v>
      </c>
      <c r="P84" s="35"/>
    </row>
    <row r="85" spans="1:16" x14ac:dyDescent="0.2">
      <c r="A85" s="19" t="s">
        <v>20</v>
      </c>
      <c r="B85" s="32">
        <v>0.60833333333333328</v>
      </c>
      <c r="C85" s="44">
        <v>53</v>
      </c>
      <c r="D85" s="20" t="str">
        <f>VLOOKUP(C85,'2014 Main Scores'!C:D,2,FALSE)</f>
        <v>Swindon</v>
      </c>
      <c r="E85" s="20" t="str">
        <f>VLOOKUP(C85,'2014 Main Scores'!C:E,3,FALSE)</f>
        <v>Circles</v>
      </c>
      <c r="F85" s="21" t="str">
        <f>VLOOKUP(C85,'2014 Main Scores'!C:F,4,FALSE)</f>
        <v>Toni Besley</v>
      </c>
      <c r="G85" s="20" t="str">
        <f>VLOOKUP(C85,'2014 Main Scores'!C:G,5,FALSE)</f>
        <v>Bowood Topcat</v>
      </c>
      <c r="H85" s="22" t="str">
        <f>VLOOKUP(C85,'2014 Main Scores'!C:H,6,FALSE)</f>
        <v>N24</v>
      </c>
      <c r="I85" s="22" t="s">
        <v>79</v>
      </c>
      <c r="J85" s="22" t="s">
        <v>80</v>
      </c>
      <c r="K85" s="23">
        <f>VLOOKUP(C85,'2014 Main Scores'!C:K,9,FALSE)</f>
        <v>108.5</v>
      </c>
      <c r="L85" s="23">
        <f>VLOOKUP(C85,'2014 Main Scores'!C:L,10,FALSE)</f>
        <v>60</v>
      </c>
      <c r="M85" s="23">
        <f>K85+L85</f>
        <v>168.5</v>
      </c>
      <c r="N85" s="58">
        <f>VLOOKUP(C85,'2014 Main Scores'!C:N,12,FALSE)</f>
        <v>0.64807692307692311</v>
      </c>
      <c r="O85" s="23">
        <f>VLOOKUP(C85,'Arena A - N24 (Snr)'!C:O,13,FALSE)</f>
        <v>17</v>
      </c>
      <c r="P85" s="35"/>
    </row>
    <row r="86" spans="1:16" x14ac:dyDescent="0.2">
      <c r="A86" s="19" t="s">
        <v>21</v>
      </c>
      <c r="B86" s="32">
        <v>0.56874999999999998</v>
      </c>
      <c r="C86" s="44">
        <v>124</v>
      </c>
      <c r="D86" s="20" t="str">
        <f>VLOOKUP(C86,'2014 Main Scores'!C:D,2,FALSE)</f>
        <v>Swindon</v>
      </c>
      <c r="E86" s="20" t="str">
        <f>VLOOKUP(C86,'2014 Main Scores'!C:E,3,FALSE)</f>
        <v>Circles</v>
      </c>
      <c r="F86" s="21" t="str">
        <f>VLOOKUP(C86,'2014 Main Scores'!C:F,4,FALSE)</f>
        <v>Charlotte Lawrence</v>
      </c>
      <c r="G86" s="20" t="str">
        <f>VLOOKUP(C86,'2014 Main Scores'!C:G,5,FALSE)</f>
        <v>Sizzling Ember</v>
      </c>
      <c r="H86" s="22" t="str">
        <f>VLOOKUP(C86,'2014 Main Scores'!C:H,6,FALSE)</f>
        <v>N24</v>
      </c>
      <c r="I86" s="22" t="s">
        <v>79</v>
      </c>
      <c r="J86" s="22" t="s">
        <v>82</v>
      </c>
      <c r="K86" s="23">
        <f>VLOOKUP(C86,'2014 Main Scores'!C:K,9,FALSE)</f>
        <v>107.5</v>
      </c>
      <c r="L86" s="23">
        <f>VLOOKUP(C86,'2014 Main Scores'!C:L,10,FALSE)</f>
        <v>56</v>
      </c>
      <c r="M86" s="23">
        <f>K86+L86</f>
        <v>163.5</v>
      </c>
      <c r="N86" s="58">
        <f>VLOOKUP(C86,'2014 Main Scores'!C:N,12,FALSE)</f>
        <v>0.62884615384615383</v>
      </c>
      <c r="O86" s="23">
        <f>VLOOKUP(C86,'Arena B - N24 (Snr)'!C:O,13,FALSE)</f>
        <v>17</v>
      </c>
      <c r="P86" s="35"/>
    </row>
    <row r="87" spans="1:16" x14ac:dyDescent="0.2">
      <c r="A87" s="25"/>
      <c r="B87" s="33"/>
      <c r="C87" s="46"/>
      <c r="D87" s="26"/>
      <c r="E87" s="26"/>
      <c r="F87" s="27"/>
      <c r="G87" s="26"/>
      <c r="H87" s="28"/>
      <c r="I87" s="28"/>
      <c r="J87" s="28"/>
      <c r="K87" s="29"/>
      <c r="L87" s="29"/>
      <c r="M87" s="29"/>
      <c r="N87" s="59"/>
      <c r="O87" s="29"/>
      <c r="P87" s="36">
        <f>SMALL(O83:O86,1)+SMALL(O83:O86,2)+SMALL(O83:O86,3)</f>
        <v>30</v>
      </c>
    </row>
    <row r="88" spans="1:16" x14ac:dyDescent="0.2">
      <c r="A88" s="19" t="s">
        <v>20</v>
      </c>
      <c r="B88" s="32">
        <v>0.44513888888888892</v>
      </c>
      <c r="C88" s="13">
        <v>24</v>
      </c>
      <c r="D88" s="14" t="str">
        <f>VLOOKUP(C88,'2014 Main Scores'!C:D,2,FALSE)</f>
        <v>Swindon</v>
      </c>
      <c r="E88" s="14" t="str">
        <f>VLOOKUP(C88,'2014 Main Scores'!C:E,3,FALSE)</f>
        <v>Diagonals</v>
      </c>
      <c r="F88" s="15" t="str">
        <f>VLOOKUP(C88,'2014 Main Scores'!C:F,4,FALSE)</f>
        <v>Jo Vincent</v>
      </c>
      <c r="G88" s="14" t="str">
        <f>VLOOKUP(C88,'2014 Main Scores'!C:G,5,FALSE)</f>
        <v>Cundle Green Alexander</v>
      </c>
      <c r="H88" s="16" t="str">
        <f>VLOOKUP(C88,'2014 Main Scores'!C:H,6,FALSE)</f>
        <v>P18</v>
      </c>
      <c r="I88" s="16" t="s">
        <v>79</v>
      </c>
      <c r="J88" s="16" t="s">
        <v>81</v>
      </c>
      <c r="K88" s="17">
        <f>VLOOKUP(C88,'2014 Main Scores'!C:K,9,FALSE)</f>
        <v>115</v>
      </c>
      <c r="L88" s="17">
        <f>VLOOKUP(C88,'2014 Main Scores'!C:L,10,FALSE)</f>
        <v>58</v>
      </c>
      <c r="M88" s="17">
        <f>K88+L88</f>
        <v>173</v>
      </c>
      <c r="N88" s="57">
        <f>VLOOKUP(C88,'2014 Main Scores'!C:N,12,FALSE)</f>
        <v>0.72083333333333333</v>
      </c>
      <c r="O88" s="17">
        <f>VLOOKUP(C88,'Arena A - P18 (S)'!C:O,13,FALSE)</f>
        <v>2</v>
      </c>
      <c r="P88" s="34"/>
    </row>
    <row r="89" spans="1:16" x14ac:dyDescent="0.2">
      <c r="A89" s="19" t="s">
        <v>21</v>
      </c>
      <c r="B89" s="32">
        <v>0.47986111111111113</v>
      </c>
      <c r="C89" s="19">
        <v>109</v>
      </c>
      <c r="D89" s="20" t="str">
        <f>VLOOKUP(C89,'2014 Main Scores'!C:D,2,FALSE)</f>
        <v>Swindon</v>
      </c>
      <c r="E89" s="20" t="str">
        <f>VLOOKUP(C89,'2014 Main Scores'!C:E,3,FALSE)</f>
        <v>Diagonals</v>
      </c>
      <c r="F89" s="21" t="str">
        <f>VLOOKUP(C89,'2014 Main Scores'!C:F,4,FALSE)</f>
        <v>Lindsay Cook</v>
      </c>
      <c r="G89" s="20" t="str">
        <f>VLOOKUP(C89,'2014 Main Scores'!C:G,5,FALSE)</f>
        <v>Lazoral Lucky Moon Mist</v>
      </c>
      <c r="H89" s="22" t="str">
        <f>VLOOKUP(C89,'2014 Main Scores'!C:H,6,FALSE)</f>
        <v>P18</v>
      </c>
      <c r="I89" s="22" t="s">
        <v>79</v>
      </c>
      <c r="J89" s="22" t="s">
        <v>280</v>
      </c>
      <c r="K89" s="23">
        <f>VLOOKUP(C89,'2014 Main Scores'!C:K,9,FALSE)</f>
        <v>96</v>
      </c>
      <c r="L89" s="23">
        <f>VLOOKUP(C89,'2014 Main Scores'!C:L,10,FALSE)</f>
        <v>46</v>
      </c>
      <c r="M89" s="23">
        <f>K89+L89</f>
        <v>142</v>
      </c>
      <c r="N89" s="58">
        <f>VLOOKUP(C89,'2014 Main Scores'!C:N,12,FALSE)</f>
        <v>0.59166666666666667</v>
      </c>
      <c r="O89" s="23" t="str">
        <f>VLOOKUP(C89,'Arena B - P18 (Snr)'!C:O,13,FALSE)</f>
        <v>=10</v>
      </c>
      <c r="P89" s="35"/>
    </row>
    <row r="90" spans="1:16" x14ac:dyDescent="0.2">
      <c r="A90" s="19" t="s">
        <v>20</v>
      </c>
      <c r="B90" s="32">
        <v>0.61319444444444449</v>
      </c>
      <c r="C90" s="19">
        <v>54</v>
      </c>
      <c r="D90" s="20" t="str">
        <f>VLOOKUP(C90,'2014 Main Scores'!C:D,2,FALSE)</f>
        <v>Swindon</v>
      </c>
      <c r="E90" s="20" t="str">
        <f>VLOOKUP(C90,'2014 Main Scores'!C:E,3,FALSE)</f>
        <v>Diagonals</v>
      </c>
      <c r="F90" s="21" t="str">
        <f>VLOOKUP(C90,'2014 Main Scores'!C:F,4,FALSE)</f>
        <v>Sue Foord</v>
      </c>
      <c r="G90" s="20" t="str">
        <f>VLOOKUP(C90,'2014 Main Scores'!C:G,5,FALSE)</f>
        <v>Razz Jazz</v>
      </c>
      <c r="H90" s="22" t="str">
        <f>VLOOKUP(C90,'2014 Main Scores'!C:H,6,FALSE)</f>
        <v>N24</v>
      </c>
      <c r="I90" s="22" t="s">
        <v>79</v>
      </c>
      <c r="J90" s="22" t="s">
        <v>80</v>
      </c>
      <c r="K90" s="23">
        <f>VLOOKUP(C90,'2014 Main Scores'!C:K,9,FALSE)</f>
        <v>118</v>
      </c>
      <c r="L90" s="23">
        <f>VLOOKUP(C90,'2014 Main Scores'!C:L,10,FALSE)</f>
        <v>63.5</v>
      </c>
      <c r="M90" s="23">
        <f>K90+L90</f>
        <v>181.5</v>
      </c>
      <c r="N90" s="58">
        <f>VLOOKUP(C90,'2014 Main Scores'!C:N,12,FALSE)</f>
        <v>0.69807692307692304</v>
      </c>
      <c r="O90" s="23">
        <f>VLOOKUP(C90,'Arena A - N24 (Snr)'!C:O,13,FALSE)</f>
        <v>5</v>
      </c>
      <c r="P90" s="35"/>
    </row>
    <row r="91" spans="1:16" x14ac:dyDescent="0.2">
      <c r="A91" s="19" t="s">
        <v>21</v>
      </c>
      <c r="B91" s="32">
        <v>0.57361111111111118</v>
      </c>
      <c r="C91" s="19">
        <v>125</v>
      </c>
      <c r="D91" s="20" t="str">
        <f>VLOOKUP(C91,'2014 Main Scores'!C:D,2,FALSE)</f>
        <v>Swindon</v>
      </c>
      <c r="E91" s="20" t="str">
        <f>VLOOKUP(C91,'2014 Main Scores'!C:E,3,FALSE)</f>
        <v>Diagonals</v>
      </c>
      <c r="F91" s="21" t="str">
        <f>VLOOKUP(C91,'2014 Main Scores'!C:F,4,FALSE)</f>
        <v>Laura Wall</v>
      </c>
      <c r="G91" s="20" t="str">
        <f>VLOOKUP(C91,'2014 Main Scores'!C:G,5,FALSE)</f>
        <v>Meacham Reality</v>
      </c>
      <c r="H91" s="22" t="str">
        <f>VLOOKUP(C91,'2014 Main Scores'!C:H,6,FALSE)</f>
        <v>N24</v>
      </c>
      <c r="I91" s="22" t="s">
        <v>79</v>
      </c>
      <c r="J91" s="22" t="s">
        <v>82</v>
      </c>
      <c r="K91" s="23">
        <f>VLOOKUP(C91,'2014 Main Scores'!C:K,9,FALSE)</f>
        <v>113</v>
      </c>
      <c r="L91" s="23">
        <f>VLOOKUP(C91,'2014 Main Scores'!C:L,10,FALSE)</f>
        <v>60.5</v>
      </c>
      <c r="M91" s="23">
        <f>K91+L91</f>
        <v>173.5</v>
      </c>
      <c r="N91" s="58">
        <f>VLOOKUP(C91,'2014 Main Scores'!C:N,12,FALSE)</f>
        <v>0.66730769230769227</v>
      </c>
      <c r="O91" s="23">
        <f>VLOOKUP(C91,'Arena B - N24 (Snr)'!C:O,13,FALSE)</f>
        <v>10</v>
      </c>
      <c r="P91" s="35"/>
    </row>
    <row r="92" spans="1:16" x14ac:dyDescent="0.2">
      <c r="A92" s="19"/>
      <c r="B92" s="32"/>
      <c r="C92" s="19"/>
      <c r="D92" s="20"/>
      <c r="E92" s="20"/>
      <c r="F92" s="21"/>
      <c r="G92" s="20"/>
      <c r="N92" s="58" t="s">
        <v>313</v>
      </c>
      <c r="O92" s="42" t="s">
        <v>352</v>
      </c>
      <c r="P92" s="35">
        <f>SMALL(O88:O91,1)+SMALL(O88:O91,2)+SMALL(O88:O91,3)</f>
        <v>17</v>
      </c>
    </row>
    <row r="93" spans="1:16" x14ac:dyDescent="0.2">
      <c r="A93" s="13" t="s">
        <v>20</v>
      </c>
      <c r="B93" s="31">
        <v>0.40902777777777777</v>
      </c>
      <c r="C93" s="45">
        <v>16</v>
      </c>
      <c r="D93" s="14" t="str">
        <f>VLOOKUP(C93,'2014 Main Scores'!C:D,2,FALSE)</f>
        <v>VHPRC</v>
      </c>
      <c r="E93" s="14" t="str">
        <f>VLOOKUP(C93,'2014 Main Scores'!C:E,3,FALSE)</f>
        <v>Annuities</v>
      </c>
      <c r="F93" s="15" t="str">
        <f>VLOOKUP(C93,'2014 Main Scores'!C:F,4,FALSE)</f>
        <v>Hazel Britton  </v>
      </c>
      <c r="G93" s="14" t="str">
        <f>VLOOKUP(C93,'2014 Main Scores'!C:G,5,FALSE)</f>
        <v>Ted</v>
      </c>
      <c r="H93" s="16" t="str">
        <f>VLOOKUP(C93,'2014 Main Scores'!C:H,6,FALSE)</f>
        <v>P18</v>
      </c>
      <c r="I93" s="16" t="s">
        <v>79</v>
      </c>
      <c r="J93" s="16" t="s">
        <v>81</v>
      </c>
      <c r="K93" s="17">
        <f>VLOOKUP(C93,'2014 Main Scores'!C:K,9,FALSE)</f>
        <v>98.5</v>
      </c>
      <c r="L93" s="17">
        <f>VLOOKUP(C93,'2014 Main Scores'!C:L,10,FALSE)</f>
        <v>52</v>
      </c>
      <c r="M93" s="17">
        <f>K93+L93</f>
        <v>150.5</v>
      </c>
      <c r="N93" s="57">
        <f>VLOOKUP(C93,'2014 Main Scores'!C:N,12,FALSE)</f>
        <v>0.62708333333333333</v>
      </c>
      <c r="O93" s="17">
        <f>VLOOKUP(C93,'Arena A - P18 (S)'!C:O,13,FALSE)</f>
        <v>18</v>
      </c>
      <c r="P93" s="34"/>
    </row>
    <row r="94" spans="1:16" x14ac:dyDescent="0.2">
      <c r="A94" s="19" t="s">
        <v>21</v>
      </c>
      <c r="B94" s="32">
        <v>0.48888888888888887</v>
      </c>
      <c r="C94" s="44">
        <v>111</v>
      </c>
      <c r="D94" s="20" t="str">
        <f>VLOOKUP(C94,'2014 Main Scores'!C:D,2,FALSE)</f>
        <v>VHPRC</v>
      </c>
      <c r="E94" s="20" t="str">
        <f>VLOOKUP(C94,'2014 Main Scores'!C:E,3,FALSE)</f>
        <v>Annuities</v>
      </c>
      <c r="F94" s="21" t="str">
        <f>VLOOKUP(C94,'2014 Main Scores'!C:F,4,FALSE)</f>
        <v xml:space="preserve">Linda Knight     </v>
      </c>
      <c r="G94" s="20" t="str">
        <f>VLOOKUP(C94,'2014 Main Scores'!C:G,5,FALSE)</f>
        <v xml:space="preserve">Orchid </v>
      </c>
      <c r="H94" s="22" t="str">
        <f>VLOOKUP(C94,'2014 Main Scores'!C:H,6,FALSE)</f>
        <v>P18</v>
      </c>
      <c r="I94" s="22" t="s">
        <v>79</v>
      </c>
      <c r="J94" s="22" t="s">
        <v>280</v>
      </c>
      <c r="K94" s="23">
        <f>VLOOKUP(C94,'2014 Main Scores'!C:K,9,FALSE)</f>
        <v>85</v>
      </c>
      <c r="L94" s="23">
        <f>VLOOKUP(C94,'2014 Main Scores'!C:L,10,FALSE)</f>
        <v>40</v>
      </c>
      <c r="M94" s="23">
        <f>K94+L94</f>
        <v>125</v>
      </c>
      <c r="N94" s="58">
        <f>VLOOKUP(C94,'2014 Main Scores'!C:N,12,FALSE)</f>
        <v>0.52083333333333337</v>
      </c>
      <c r="O94" s="23">
        <f>VLOOKUP(C94,'Arena B - P18 (Snr)'!C:O,13,FALSE)</f>
        <v>19</v>
      </c>
      <c r="P94" s="35"/>
    </row>
    <row r="95" spans="1:16" x14ac:dyDescent="0.2">
      <c r="A95" s="19" t="s">
        <v>20</v>
      </c>
      <c r="B95" s="32">
        <v>0.61736111111111114</v>
      </c>
      <c r="C95" s="44">
        <v>55</v>
      </c>
      <c r="D95" s="20" t="str">
        <f>VLOOKUP(C95,'2014 Main Scores'!C:D,2,FALSE)</f>
        <v>VHPRC</v>
      </c>
      <c r="E95" s="20" t="str">
        <f>VLOOKUP(C95,'2014 Main Scores'!C:E,3,FALSE)</f>
        <v>Annuities</v>
      </c>
      <c r="F95" s="21" t="str">
        <f>VLOOKUP(C95,'2014 Main Scores'!C:F,4,FALSE)</f>
        <v xml:space="preserve">Charlotte Alford   </v>
      </c>
      <c r="G95" s="20" t="str">
        <f>VLOOKUP(C95,'2014 Main Scores'!C:G,5,FALSE)</f>
        <v>Silhouet  </v>
      </c>
      <c r="H95" s="22" t="str">
        <f>VLOOKUP(C95,'2014 Main Scores'!C:H,6,FALSE)</f>
        <v>N24</v>
      </c>
      <c r="I95" s="22" t="s">
        <v>79</v>
      </c>
      <c r="J95" s="22" t="s">
        <v>80</v>
      </c>
      <c r="K95" s="23">
        <f>VLOOKUP(C95,'2014 Main Scores'!C:K,9,FALSE)</f>
        <v>117.5</v>
      </c>
      <c r="L95" s="23">
        <f>VLOOKUP(C95,'2014 Main Scores'!C:L,10,FALSE)</f>
        <v>63.5</v>
      </c>
      <c r="M95" s="23">
        <f>K95+L95</f>
        <v>181</v>
      </c>
      <c r="N95" s="85" t="s">
        <v>357</v>
      </c>
      <c r="P95" s="35"/>
    </row>
    <row r="96" spans="1:16" x14ac:dyDescent="0.2">
      <c r="A96" s="19" t="s">
        <v>21</v>
      </c>
      <c r="B96" s="32">
        <v>0.60416666666666663</v>
      </c>
      <c r="C96" s="44">
        <v>130</v>
      </c>
      <c r="D96" s="20" t="str">
        <f>VLOOKUP(C96,'2014 Main Scores'!C:D,2,FALSE)</f>
        <v>VHPRC</v>
      </c>
      <c r="E96" s="20" t="str">
        <f>VLOOKUP(C96,'2014 Main Scores'!C:E,3,FALSE)</f>
        <v>Annuities</v>
      </c>
      <c r="F96" s="21" t="str">
        <f>VLOOKUP(C96,'2014 Main Scores'!C:F,4,FALSE)</f>
        <v xml:space="preserve">Jess Hawes   </v>
      </c>
      <c r="G96" s="20" t="str">
        <f>VLOOKUP(C96,'2014 Main Scores'!C:G,5,FALSE)</f>
        <v xml:space="preserve">Apache   </v>
      </c>
      <c r="H96" s="22" t="str">
        <f>VLOOKUP(C96,'2014 Main Scores'!C:H,6,FALSE)</f>
        <v>N24</v>
      </c>
      <c r="I96" s="22" t="s">
        <v>79</v>
      </c>
      <c r="J96" s="22" t="s">
        <v>82</v>
      </c>
      <c r="K96" s="23">
        <f>VLOOKUP(C96,'2014 Main Scores'!C:K,9,FALSE)</f>
        <v>107.5</v>
      </c>
      <c r="L96" s="23">
        <f>VLOOKUP(C96,'2014 Main Scores'!C:L,10,FALSE)</f>
        <v>58</v>
      </c>
      <c r="M96" s="23">
        <f>K96+L96</f>
        <v>165.5</v>
      </c>
      <c r="N96" s="58">
        <f>VLOOKUP(C96,'2014 Main Scores'!C:N,12,FALSE)</f>
        <v>0.6365384615384615</v>
      </c>
      <c r="O96" s="23">
        <f>VLOOKUP(C96,'Arena B - N24 (Snr)'!C:O,13,FALSE)</f>
        <v>16</v>
      </c>
      <c r="P96" s="35"/>
    </row>
    <row r="97" spans="1:16" x14ac:dyDescent="0.2">
      <c r="A97" s="25"/>
      <c r="B97" s="33"/>
      <c r="C97" s="46"/>
      <c r="D97" s="26"/>
      <c r="E97" s="26"/>
      <c r="F97" s="27"/>
      <c r="G97" s="26"/>
      <c r="H97" s="28"/>
      <c r="I97" s="28"/>
      <c r="J97" s="28"/>
      <c r="K97" s="29"/>
      <c r="L97" s="29"/>
      <c r="M97" s="29"/>
      <c r="N97" s="59"/>
      <c r="O97" s="29"/>
      <c r="P97" s="36">
        <f>SMALL(O93:O96,1)+SMALL(O93:O96,2)+SMALL(O93:O96,3)</f>
        <v>53</v>
      </c>
    </row>
    <row r="98" spans="1:16" x14ac:dyDescent="0.2">
      <c r="A98" s="19" t="s">
        <v>20</v>
      </c>
      <c r="B98" s="32">
        <v>0.41388888888888892</v>
      </c>
      <c r="C98" s="13">
        <v>17</v>
      </c>
      <c r="D98" s="14" t="str">
        <f>VLOOKUP(C98,'2014 Main Scores'!C:D,2,FALSE)</f>
        <v>VHPRC</v>
      </c>
      <c r="E98" s="14" t="str">
        <f>VLOOKUP(C98,'2014 Main Scores'!C:E,3,FALSE)</f>
        <v>Maturities</v>
      </c>
      <c r="F98" s="15" t="str">
        <f>VLOOKUP(C98,'2014 Main Scores'!C:F,4,FALSE)</f>
        <v>Sharon Beauhill  </v>
      </c>
      <c r="G98" s="14" t="str">
        <f>VLOOKUP(C98,'2014 Main Scores'!C:G,5,FALSE)</f>
        <v>Tressie  </v>
      </c>
      <c r="H98" s="16" t="str">
        <f>VLOOKUP(C98,'2014 Main Scores'!C:H,6,FALSE)</f>
        <v>P18</v>
      </c>
      <c r="I98" s="16" t="s">
        <v>79</v>
      </c>
      <c r="J98" s="16" t="s">
        <v>81</v>
      </c>
      <c r="K98" s="17">
        <f>VLOOKUP(C98,'2014 Main Scores'!C:K,9,FALSE)</f>
        <v>100.5</v>
      </c>
      <c r="L98" s="17">
        <f>VLOOKUP(C98,'2014 Main Scores'!C:L,10,FALSE)</f>
        <v>50</v>
      </c>
      <c r="M98" s="17">
        <f>K98+L98</f>
        <v>150.5</v>
      </c>
      <c r="N98" s="57">
        <f>VLOOKUP(C98,'2014 Main Scores'!C:N,12,FALSE)</f>
        <v>0.62708333333333333</v>
      </c>
      <c r="O98" s="17">
        <f>VLOOKUP(C98,'Arena A - P18 (S)'!C:O,13,FALSE)</f>
        <v>19</v>
      </c>
      <c r="P98" s="34"/>
    </row>
    <row r="99" spans="1:16" x14ac:dyDescent="0.2">
      <c r="A99" s="19" t="s">
        <v>21</v>
      </c>
      <c r="B99" s="32">
        <v>0.49374999999999997</v>
      </c>
      <c r="C99" s="19">
        <v>112</v>
      </c>
      <c r="D99" s="20" t="str">
        <f>VLOOKUP(C99,'2014 Main Scores'!C:D,2,FALSE)</f>
        <v>VHPRC</v>
      </c>
      <c r="E99" s="20" t="str">
        <f>VLOOKUP(C99,'2014 Main Scores'!C:E,3,FALSE)</f>
        <v>Maturities</v>
      </c>
      <c r="F99" s="21" t="str">
        <f>VLOOKUP(C99,'2014 Main Scores'!C:F,4,FALSE)</f>
        <v xml:space="preserve">Rebecca Jones   </v>
      </c>
      <c r="G99" s="20" t="str">
        <f>VLOOKUP(C99,'2014 Main Scores'!C:G,5,FALSE)</f>
        <v xml:space="preserve">Pie   </v>
      </c>
      <c r="H99" s="22" t="str">
        <f>VLOOKUP(C99,'2014 Main Scores'!C:H,6,FALSE)</f>
        <v>P18</v>
      </c>
      <c r="I99" s="22" t="s">
        <v>79</v>
      </c>
      <c r="J99" s="22" t="s">
        <v>280</v>
      </c>
      <c r="K99" s="23">
        <f>VLOOKUP(C99,'2014 Main Scores'!C:K,9,FALSE)</f>
        <v>80</v>
      </c>
      <c r="L99" s="23">
        <f>VLOOKUP(C99,'2014 Main Scores'!C:L,10,FALSE)</f>
        <v>38</v>
      </c>
      <c r="M99" s="23">
        <f>K99+L99</f>
        <v>118</v>
      </c>
      <c r="N99" s="58">
        <f>VLOOKUP(C99,'2014 Main Scores'!C:N,12,FALSE)</f>
        <v>0.49166666666666664</v>
      </c>
      <c r="O99" s="23">
        <f>VLOOKUP(C99,'Arena B - P18 (Snr)'!C:O,13,FALSE)</f>
        <v>20</v>
      </c>
      <c r="P99" s="35"/>
    </row>
    <row r="100" spans="1:16" x14ac:dyDescent="0.2">
      <c r="A100" s="19" t="s">
        <v>20</v>
      </c>
      <c r="B100" s="32">
        <v>0.62152777777777779</v>
      </c>
      <c r="C100" s="19">
        <v>56</v>
      </c>
      <c r="D100" s="20" t="str">
        <f>VLOOKUP(C100,'2014 Main Scores'!C:D,2,FALSE)</f>
        <v>VHPRC</v>
      </c>
      <c r="E100" s="20" t="str">
        <f>VLOOKUP(C100,'2014 Main Scores'!C:E,3,FALSE)</f>
        <v>Maturities</v>
      </c>
      <c r="F100" s="21" t="str">
        <f>VLOOKUP(C100,'2014 Main Scores'!C:F,4,FALSE)</f>
        <v xml:space="preserve">Julian Minchin   </v>
      </c>
      <c r="G100" s="20" t="str">
        <f>VLOOKUP(C100,'2014 Main Scores'!C:G,5,FALSE)</f>
        <v>Wadswick Ben  </v>
      </c>
      <c r="H100" s="22" t="str">
        <f>VLOOKUP(C100,'2014 Main Scores'!C:H,6,FALSE)</f>
        <v>N24</v>
      </c>
      <c r="I100" s="22" t="s">
        <v>79</v>
      </c>
      <c r="J100" s="22" t="s">
        <v>80</v>
      </c>
      <c r="K100" s="23">
        <f>VLOOKUP(C100,'2014 Main Scores'!C:K,9,FALSE)</f>
        <v>114</v>
      </c>
      <c r="L100" s="23">
        <f>VLOOKUP(C100,'2014 Main Scores'!C:L,10,FALSE)</f>
        <v>59.5</v>
      </c>
      <c r="M100" s="23">
        <f>K100+L100</f>
        <v>173.5</v>
      </c>
      <c r="N100" s="58">
        <f>VLOOKUP(C100,'2014 Main Scores'!C:N,12,FALSE)</f>
        <v>0.66730769230769227</v>
      </c>
      <c r="O100" s="23">
        <f>VLOOKUP(C100,'Arena A - N24 (Snr)'!C:O,13,FALSE)</f>
        <v>10</v>
      </c>
      <c r="P100" s="35"/>
    </row>
    <row r="101" spans="1:16" x14ac:dyDescent="0.2">
      <c r="A101" s="19" t="s">
        <v>21</v>
      </c>
      <c r="B101" s="32">
        <v>0.60833333333333328</v>
      </c>
      <c r="C101" s="19">
        <v>131</v>
      </c>
      <c r="D101" s="20" t="str">
        <f>VLOOKUP(C101,'2014 Main Scores'!C:D,2,FALSE)</f>
        <v>VHPRC</v>
      </c>
      <c r="E101" s="20" t="str">
        <f>VLOOKUP(C101,'2014 Main Scores'!C:E,3,FALSE)</f>
        <v>Maturities</v>
      </c>
      <c r="F101" s="21" t="str">
        <f>VLOOKUP(C101,'2014 Main Scores'!C:F,4,FALSE)</f>
        <v xml:space="preserve">Gill Hutchings   </v>
      </c>
      <c r="G101" s="20" t="str">
        <f>VLOOKUP(C101,'2014 Main Scores'!C:G,5,FALSE)</f>
        <v>Strathleven Donal  </v>
      </c>
      <c r="H101" s="22" t="str">
        <f>VLOOKUP(C101,'2014 Main Scores'!C:H,6,FALSE)</f>
        <v>N24</v>
      </c>
      <c r="I101" s="22" t="s">
        <v>79</v>
      </c>
      <c r="J101" s="22" t="s">
        <v>82</v>
      </c>
      <c r="K101" s="23">
        <f>VLOOKUP(C101,'2014 Main Scores'!C:K,9,FALSE)</f>
        <v>99</v>
      </c>
      <c r="L101" s="23">
        <f>VLOOKUP(C101,'2014 Main Scores'!C:L,10,FALSE)</f>
        <v>55</v>
      </c>
      <c r="M101" s="23">
        <f>K101+L101</f>
        <v>154</v>
      </c>
      <c r="N101" s="58">
        <f>VLOOKUP(C101,'2014 Main Scores'!C:N,12,FALSE)</f>
        <v>0.59230769230769231</v>
      </c>
      <c r="O101" s="23">
        <f>VLOOKUP(C101,'Arena B - N24 (Snr)'!C:O,13,FALSE)</f>
        <v>22</v>
      </c>
      <c r="P101" s="35"/>
    </row>
    <row r="102" spans="1:16" x14ac:dyDescent="0.2">
      <c r="A102" s="19"/>
      <c r="B102" s="32"/>
      <c r="C102" s="19"/>
      <c r="D102" s="20"/>
      <c r="E102" s="20"/>
      <c r="F102" s="21"/>
      <c r="G102" s="20"/>
      <c r="P102" s="35">
        <f>SMALL(O98:O101,1)+SMALL(O98:O101,2)+SMALL(O98:O101,3)</f>
        <v>49</v>
      </c>
    </row>
    <row r="103" spans="1:16" x14ac:dyDescent="0.2">
      <c r="A103" s="13" t="s">
        <v>20</v>
      </c>
      <c r="B103" s="31">
        <v>0.37986111111111115</v>
      </c>
      <c r="C103" s="45">
        <v>9</v>
      </c>
      <c r="D103" s="14" t="str">
        <f>VLOOKUP(C103,'2014 Main Scores'!C:D,2,FALSE)</f>
        <v>VWH</v>
      </c>
      <c r="E103" s="14" t="str">
        <f>VLOOKUP(C103,'2014 Main Scores'!C:E,3,FALSE)</f>
        <v>Lions</v>
      </c>
      <c r="F103" s="15" t="str">
        <f>VLOOKUP(C103,'2014 Main Scores'!C:F,4,FALSE)</f>
        <v>Jo Thornton</v>
      </c>
      <c r="G103" s="14" t="str">
        <f>VLOOKUP(C103,'2014 Main Scores'!C:G,5,FALSE)</f>
        <v>Greystone Galway Bay</v>
      </c>
      <c r="H103" s="16" t="str">
        <f>VLOOKUP(C103,'2014 Main Scores'!C:H,6,FALSE)</f>
        <v>P18</v>
      </c>
      <c r="I103" s="16" t="s">
        <v>79</v>
      </c>
      <c r="J103" s="16" t="s">
        <v>81</v>
      </c>
      <c r="K103" s="17">
        <f>VLOOKUP(C103,'2014 Main Scores'!C:K,9,FALSE)</f>
        <v>108.5</v>
      </c>
      <c r="L103" s="17">
        <f>VLOOKUP(C103,'2014 Main Scores'!C:L,10,FALSE)</f>
        <v>53</v>
      </c>
      <c r="M103" s="17">
        <f>K103+L103</f>
        <v>161.5</v>
      </c>
      <c r="N103" s="57">
        <f>VLOOKUP(C103,'2014 Main Scores'!C:N,12,FALSE)</f>
        <v>0.67291666666666672</v>
      </c>
      <c r="O103" s="17">
        <f>VLOOKUP(C103,'Arena A - P18 (S)'!C:O,13,FALSE)</f>
        <v>7</v>
      </c>
      <c r="P103" s="34"/>
    </row>
    <row r="104" spans="1:16" x14ac:dyDescent="0.2">
      <c r="A104" s="19" t="s">
        <v>21</v>
      </c>
      <c r="B104" s="32">
        <v>0.51597222222222217</v>
      </c>
      <c r="C104" s="44">
        <v>117</v>
      </c>
      <c r="D104" s="20" t="str">
        <f>VLOOKUP(C104,'2014 Main Scores'!C:D,2,FALSE)</f>
        <v>VWH</v>
      </c>
      <c r="E104" s="20" t="str">
        <f>VLOOKUP(C104,'2014 Main Scores'!C:E,3,FALSE)</f>
        <v>Lions</v>
      </c>
      <c r="F104" s="21" t="str">
        <f>VLOOKUP(C104,'2014 Main Scores'!C:F,4,FALSE)</f>
        <v>Scarlett Crew</v>
      </c>
      <c r="G104" s="20" t="str">
        <f>VLOOKUP(C104,'2014 Main Scores'!C:G,5,FALSE)</f>
        <v>Valentino</v>
      </c>
      <c r="H104" s="22" t="str">
        <f>VLOOKUP(C104,'2014 Main Scores'!C:H,6,FALSE)</f>
        <v>P18</v>
      </c>
      <c r="I104" s="22" t="s">
        <v>79</v>
      </c>
      <c r="J104" s="22" t="s">
        <v>280</v>
      </c>
      <c r="K104" s="23">
        <f>VLOOKUP(C104,'2014 Main Scores'!C:K,9,FALSE)</f>
        <v>72</v>
      </c>
      <c r="L104" s="23">
        <f>VLOOKUP(C104,'2014 Main Scores'!C:L,10,FALSE)</f>
        <v>36</v>
      </c>
      <c r="M104" s="23">
        <f>K104+L104</f>
        <v>108</v>
      </c>
      <c r="N104" s="58">
        <f>VLOOKUP(C104,'2014 Main Scores'!C:N,12,FALSE)</f>
        <v>0.45</v>
      </c>
      <c r="O104" s="23">
        <f>VLOOKUP(C104,'Arena B - P18 (Snr)'!C:O,13,FALSE)</f>
        <v>22</v>
      </c>
      <c r="P104" s="35"/>
    </row>
    <row r="105" spans="1:16" x14ac:dyDescent="0.2">
      <c r="A105" s="19" t="s">
        <v>20</v>
      </c>
      <c r="B105" s="32">
        <v>0.55486111111111114</v>
      </c>
      <c r="C105" s="44">
        <v>42</v>
      </c>
      <c r="D105" s="20" t="str">
        <f>VLOOKUP(C105,'2014 Main Scores'!C:D,2,FALSE)</f>
        <v>VWH</v>
      </c>
      <c r="E105" s="20" t="str">
        <f>VLOOKUP(C105,'2014 Main Scores'!C:E,3,FALSE)</f>
        <v>Lions</v>
      </c>
      <c r="F105" s="21" t="str">
        <f>VLOOKUP(C105,'2014 Main Scores'!C:F,4,FALSE)</f>
        <v>Lynda King</v>
      </c>
      <c r="G105" s="20" t="str">
        <f>VLOOKUP(C105,'2014 Main Scores'!C:G,5,FALSE)</f>
        <v>Tullibards What's Next</v>
      </c>
      <c r="H105" s="22" t="str">
        <f>VLOOKUP(C105,'2014 Main Scores'!C:H,6,FALSE)</f>
        <v>N24</v>
      </c>
      <c r="I105" s="22" t="s">
        <v>79</v>
      </c>
      <c r="J105" s="22" t="s">
        <v>80</v>
      </c>
      <c r="K105" s="23">
        <f>VLOOKUP(C105,'2014 Main Scores'!C:K,9,FALSE)</f>
        <v>109.5</v>
      </c>
      <c r="L105" s="23">
        <f>VLOOKUP(C105,'2014 Main Scores'!C:L,10,FALSE)</f>
        <v>61.5</v>
      </c>
      <c r="M105" s="23">
        <f>K105+L105</f>
        <v>171</v>
      </c>
      <c r="N105" s="58">
        <f>VLOOKUP(C105,'2014 Main Scores'!C:N,12,FALSE)</f>
        <v>0.65769230769230769</v>
      </c>
      <c r="O105" s="23">
        <f>VLOOKUP(C105,'Arena A - N24 (Snr)'!C:O,13,FALSE)</f>
        <v>12</v>
      </c>
      <c r="P105" s="35"/>
    </row>
    <row r="106" spans="1:16" x14ac:dyDescent="0.2">
      <c r="A106" s="19" t="s">
        <v>21</v>
      </c>
      <c r="B106" s="32">
        <v>0.62569444444444444</v>
      </c>
      <c r="C106" s="44">
        <v>135</v>
      </c>
      <c r="D106" s="20" t="str">
        <f>VLOOKUP(C106,'2014 Main Scores'!C:D,2,FALSE)</f>
        <v>VWH</v>
      </c>
      <c r="E106" s="20" t="str">
        <f>VLOOKUP(C106,'2014 Main Scores'!C:E,3,FALSE)</f>
        <v>Lions</v>
      </c>
      <c r="F106" s="21" t="str">
        <f>VLOOKUP(C106,'2014 Main Scores'!C:F,4,FALSE)</f>
        <v>Daniel Sinton</v>
      </c>
      <c r="G106" s="20" t="str">
        <f>VLOOKUP(C106,'2014 Main Scores'!C:G,5,FALSE)</f>
        <v>Roughty Tufty</v>
      </c>
      <c r="H106" s="22" t="str">
        <f>VLOOKUP(C106,'2014 Main Scores'!C:H,6,FALSE)</f>
        <v>N24</v>
      </c>
      <c r="I106" s="22" t="s">
        <v>79</v>
      </c>
      <c r="J106" s="22" t="s">
        <v>82</v>
      </c>
      <c r="K106" s="23">
        <f>VLOOKUP(C106,'2014 Main Scores'!C:K,9,FALSE)</f>
        <v>110</v>
      </c>
      <c r="L106" s="23">
        <f>VLOOKUP(C106,'2014 Main Scores'!C:L,10,FALSE)</f>
        <v>59</v>
      </c>
      <c r="M106" s="23">
        <f>K106+L106</f>
        <v>169</v>
      </c>
      <c r="N106" s="58">
        <f>VLOOKUP(C106,'2014 Main Scores'!C:N,12,FALSE)</f>
        <v>0.65</v>
      </c>
      <c r="O106" s="23">
        <f>VLOOKUP(C106,'Arena B - N24 (Snr)'!C:O,13,FALSE)</f>
        <v>12</v>
      </c>
      <c r="P106" s="35"/>
    </row>
    <row r="107" spans="1:16" x14ac:dyDescent="0.2">
      <c r="A107" s="25"/>
      <c r="B107" s="33"/>
      <c r="C107" s="46"/>
      <c r="D107" s="26"/>
      <c r="E107" s="26"/>
      <c r="F107" s="27"/>
      <c r="G107" s="26"/>
      <c r="H107" s="28"/>
      <c r="I107" s="28"/>
      <c r="J107" s="28"/>
      <c r="K107" s="29"/>
      <c r="L107" s="29"/>
      <c r="M107" s="29"/>
      <c r="N107" s="59"/>
      <c r="O107" s="29"/>
      <c r="P107" s="36">
        <f>SMALL(O103:O106,1)+SMALL(O103:O106,2)+SMALL(O103:O106,3)</f>
        <v>31</v>
      </c>
    </row>
    <row r="108" spans="1:16" x14ac:dyDescent="0.2">
      <c r="A108" s="19" t="s">
        <v>20</v>
      </c>
      <c r="B108" s="32">
        <v>0.3840277777777778</v>
      </c>
      <c r="C108" s="13">
        <v>10</v>
      </c>
      <c r="D108" s="14" t="str">
        <f>VLOOKUP(C108,'2014 Main Scores'!C:D,2,FALSE)</f>
        <v>VWH</v>
      </c>
      <c r="E108" s="14" t="str">
        <f>VLOOKUP(C108,'2014 Main Scores'!C:E,3,FALSE)</f>
        <v>Tigers</v>
      </c>
      <c r="F108" s="15" t="str">
        <f>VLOOKUP(C108,'2014 Main Scores'!C:F,4,FALSE)</f>
        <v>Georgina Pearce</v>
      </c>
      <c r="G108" s="14" t="str">
        <f>VLOOKUP(C108,'2014 Main Scores'!C:G,5,FALSE)</f>
        <v>Tuppence</v>
      </c>
      <c r="H108" s="16" t="str">
        <f>VLOOKUP(C108,'2014 Main Scores'!C:H,6,FALSE)</f>
        <v>P18</v>
      </c>
      <c r="I108" s="16" t="s">
        <v>79</v>
      </c>
      <c r="J108" s="16" t="s">
        <v>81</v>
      </c>
      <c r="K108" s="17">
        <f>VLOOKUP(C108,'2014 Main Scores'!C:K,9,FALSE)</f>
        <v>101.5</v>
      </c>
      <c r="L108" s="17">
        <f>VLOOKUP(C108,'2014 Main Scores'!C:L,10,FALSE)</f>
        <v>50</v>
      </c>
      <c r="M108" s="17">
        <f>K108+L108</f>
        <v>151.5</v>
      </c>
      <c r="N108" s="57">
        <f>VLOOKUP(C108,'2014 Main Scores'!C:N,12,FALSE)</f>
        <v>0.63124999999999998</v>
      </c>
      <c r="O108" s="17">
        <f>VLOOKUP(C108,'Arena A - P18 (S)'!C:O,13,FALSE)</f>
        <v>17</v>
      </c>
      <c r="P108" s="34"/>
    </row>
    <row r="109" spans="1:16" x14ac:dyDescent="0.2">
      <c r="A109" s="19" t="s">
        <v>21</v>
      </c>
      <c r="B109" s="32">
        <v>0.51111111111111118</v>
      </c>
      <c r="C109" s="19">
        <v>116</v>
      </c>
      <c r="D109" s="20" t="str">
        <f>VLOOKUP(C109,'2014 Main Scores'!C:D,2,FALSE)</f>
        <v>VWH</v>
      </c>
      <c r="E109" s="20" t="str">
        <f>VLOOKUP(C109,'2014 Main Scores'!C:E,3,FALSE)</f>
        <v>Tigers</v>
      </c>
      <c r="F109" s="21" t="str">
        <f>VLOOKUP(C109,'2014 Main Scores'!C:F,4,FALSE)</f>
        <v>Sarah McMurray</v>
      </c>
      <c r="G109" s="20" t="str">
        <f>VLOOKUP(C109,'2014 Main Scores'!C:G,5,FALSE)</f>
        <v>Super Love Ueln</v>
      </c>
      <c r="H109" s="22" t="str">
        <f>VLOOKUP(C109,'2014 Main Scores'!C:H,6,FALSE)</f>
        <v>P18</v>
      </c>
      <c r="I109" s="22" t="s">
        <v>79</v>
      </c>
      <c r="J109" s="22" t="s">
        <v>280</v>
      </c>
      <c r="K109" s="23">
        <f>VLOOKUP(C109,'2014 Main Scores'!C:K,9,FALSE)</f>
        <v>94</v>
      </c>
      <c r="L109" s="23">
        <f>VLOOKUP(C109,'2014 Main Scores'!C:L,10,FALSE)</f>
        <v>46</v>
      </c>
      <c r="M109" s="23">
        <f>K109+L109</f>
        <v>140</v>
      </c>
      <c r="N109" s="58">
        <f>VLOOKUP(C109,'2014 Main Scores'!C:N,12,FALSE)</f>
        <v>0.58333333333333337</v>
      </c>
      <c r="O109" s="23">
        <f>VLOOKUP(C109,'Arena B - P18 (Snr)'!C:O,13,FALSE)</f>
        <v>12</v>
      </c>
      <c r="P109" s="35"/>
    </row>
    <row r="110" spans="1:16" x14ac:dyDescent="0.2">
      <c r="A110" s="19" t="s">
        <v>20</v>
      </c>
      <c r="B110" s="32">
        <v>0.65416666666666667</v>
      </c>
      <c r="C110" s="19">
        <v>63</v>
      </c>
      <c r="D110" s="20" t="str">
        <f>VLOOKUP(C110,'2014 Main Scores'!C:D,2,FALSE)</f>
        <v>VWH</v>
      </c>
      <c r="E110" s="20" t="str">
        <f>VLOOKUP(C110,'2014 Main Scores'!C:E,3,FALSE)</f>
        <v>Tigers</v>
      </c>
      <c r="F110" s="21" t="str">
        <f>VLOOKUP(C110,'2014 Main Scores'!C:F,4,FALSE)</f>
        <v>Lynda King</v>
      </c>
      <c r="G110" s="20" t="str">
        <f>VLOOKUP(C110,'2014 Main Scores'!C:G,5,FALSE)</f>
        <v>The Hit Man</v>
      </c>
      <c r="H110" s="22" t="str">
        <f>VLOOKUP(C110,'2014 Main Scores'!C:H,6,FALSE)</f>
        <v>N24</v>
      </c>
      <c r="I110" s="22" t="s">
        <v>79</v>
      </c>
      <c r="J110" s="22" t="s">
        <v>80</v>
      </c>
      <c r="K110" s="23">
        <f>VLOOKUP(C110,'2014 Main Scores'!C:K,9,FALSE)</f>
        <v>121</v>
      </c>
      <c r="L110" s="23">
        <f>VLOOKUP(C110,'2014 Main Scores'!C:L,10,FALSE)</f>
        <v>64</v>
      </c>
      <c r="M110" s="23">
        <f>K110+L110</f>
        <v>185</v>
      </c>
      <c r="N110" s="58">
        <f>VLOOKUP(C110,'2014 Main Scores'!C:N,12,FALSE)</f>
        <v>0.71153846153846156</v>
      </c>
      <c r="O110" s="23">
        <f>VLOOKUP(C110,'Arena A - N24 (Snr)'!C:O,13,FALSE)</f>
        <v>3</v>
      </c>
      <c r="P110" s="35"/>
    </row>
    <row r="111" spans="1:16" x14ac:dyDescent="0.2">
      <c r="A111" s="19" t="s">
        <v>21</v>
      </c>
      <c r="B111" s="32">
        <v>0.63055555555555554</v>
      </c>
      <c r="C111" s="19">
        <v>136</v>
      </c>
      <c r="D111" s="20" t="str">
        <f>VLOOKUP(C111,'2014 Main Scores'!C:D,2,FALSE)</f>
        <v>VWH</v>
      </c>
      <c r="E111" s="20" t="str">
        <f>VLOOKUP(C111,'2014 Main Scores'!C:E,3,FALSE)</f>
        <v>Tigers</v>
      </c>
      <c r="F111" s="21" t="str">
        <f>VLOOKUP(C111,'2014 Main Scores'!C:F,4,FALSE)</f>
        <v>Patricia Haskins</v>
      </c>
      <c r="G111" s="20" t="str">
        <f>VLOOKUP(C111,'2014 Main Scores'!C:G,5,FALSE)</f>
        <v>Pixie Jay</v>
      </c>
      <c r="H111" s="22" t="str">
        <f>VLOOKUP(C111,'2014 Main Scores'!C:H,6,FALSE)</f>
        <v>N24</v>
      </c>
      <c r="I111" s="22" t="s">
        <v>79</v>
      </c>
      <c r="J111" s="22" t="s">
        <v>82</v>
      </c>
      <c r="K111" s="23">
        <f>VLOOKUP(C111,'2014 Main Scores'!C:K,9,FALSE)</f>
        <v>124.5</v>
      </c>
      <c r="L111" s="23">
        <f>VLOOKUP(C111,'2014 Main Scores'!C:L,10,FALSE)</f>
        <v>66.05</v>
      </c>
      <c r="M111" s="23">
        <f>K111+L111</f>
        <v>190.55</v>
      </c>
      <c r="N111" s="58">
        <f>VLOOKUP(C111,'2014 Main Scores'!C:N,12,FALSE)</f>
        <v>0.73288461538461547</v>
      </c>
      <c r="O111" s="23">
        <f>VLOOKUP(C111,'Arena B - N24 (Snr)'!C:O,13,FALSE)</f>
        <v>1</v>
      </c>
      <c r="P111" s="35"/>
    </row>
    <row r="112" spans="1:16" x14ac:dyDescent="0.2">
      <c r="A112" s="19"/>
      <c r="B112" s="32"/>
      <c r="C112" s="19"/>
      <c r="D112" s="20"/>
      <c r="E112" s="20"/>
      <c r="F112" s="21"/>
      <c r="G112" s="20"/>
      <c r="N112" s="58" t="s">
        <v>313</v>
      </c>
      <c r="O112" s="42" t="s">
        <v>351</v>
      </c>
      <c r="P112" s="35">
        <f>SMALL(O108:O111,1)+SMALL(O108:O111,2)+SMALL(O108:O111,3)</f>
        <v>16</v>
      </c>
    </row>
    <row r="113" spans="1:16" x14ac:dyDescent="0.2">
      <c r="A113" s="13" t="s">
        <v>20</v>
      </c>
      <c r="B113" s="31">
        <v>0.41805555555555557</v>
      </c>
      <c r="C113" s="45">
        <v>18</v>
      </c>
      <c r="D113" s="14" t="str">
        <f>VLOOKUP(C113,'2014 Main Scores'!C:D,2,FALSE)</f>
        <v>Wessex Gold</v>
      </c>
      <c r="E113" s="14" t="str">
        <f>VLOOKUP(C113,'2014 Main Scores'!C:E,3,FALSE)</f>
        <v>Merlot</v>
      </c>
      <c r="F113" s="15" t="str">
        <f>VLOOKUP(C113,'2014 Main Scores'!C:F,4,FALSE)</f>
        <v>Claire Pratley</v>
      </c>
      <c r="G113" s="14" t="str">
        <f>VLOOKUP(C113,'2014 Main Scores'!C:G,5,FALSE)</f>
        <v>Garry</v>
      </c>
      <c r="H113" s="16" t="str">
        <f>VLOOKUP(C113,'2014 Main Scores'!C:H,6,FALSE)</f>
        <v>P18</v>
      </c>
      <c r="I113" s="16" t="s">
        <v>79</v>
      </c>
      <c r="J113" s="16" t="s">
        <v>81</v>
      </c>
      <c r="K113" s="17">
        <f>VLOOKUP(C113,'2014 Main Scores'!C:K,9,FALSE)</f>
        <v>104.5</v>
      </c>
      <c r="L113" s="17">
        <f>VLOOKUP(C113,'2014 Main Scores'!C:L,10,FALSE)</f>
        <v>53</v>
      </c>
      <c r="M113" s="17">
        <f>K113+L113</f>
        <v>157.5</v>
      </c>
      <c r="N113" s="57">
        <f>VLOOKUP(C113,'2014 Main Scores'!C:N,12,FALSE)</f>
        <v>0.65625</v>
      </c>
      <c r="O113" s="17">
        <f>VLOOKUP(C113,'Arena A - P18 (S)'!C:O,13,FALSE)</f>
        <v>14</v>
      </c>
      <c r="P113" s="34"/>
    </row>
    <row r="114" spans="1:16" x14ac:dyDescent="0.2">
      <c r="A114" s="19" t="s">
        <v>21</v>
      </c>
      <c r="B114" s="32">
        <v>0.46666666666666662</v>
      </c>
      <c r="C114" s="44">
        <v>106</v>
      </c>
      <c r="D114" s="20" t="str">
        <f>VLOOKUP(C114,'2014 Main Scores'!C:D,2,FALSE)</f>
        <v>Wessex Gold</v>
      </c>
      <c r="E114" s="20" t="str">
        <f>VLOOKUP(C114,'2014 Main Scores'!C:E,3,FALSE)</f>
        <v>Merlot</v>
      </c>
      <c r="F114" s="21" t="str">
        <f>VLOOKUP(C114,'2014 Main Scores'!C:F,4,FALSE)</f>
        <v>Rhian Humphries</v>
      </c>
      <c r="G114" s="20" t="str">
        <f>VLOOKUP(C114,'2014 Main Scores'!C:G,5,FALSE)</f>
        <v>Velvet Moon Belle</v>
      </c>
      <c r="H114" s="22" t="str">
        <f>VLOOKUP(C114,'2014 Main Scores'!C:H,6,FALSE)</f>
        <v>P18</v>
      </c>
      <c r="I114" s="22" t="s">
        <v>79</v>
      </c>
      <c r="J114" s="22" t="s">
        <v>280</v>
      </c>
      <c r="K114" s="23">
        <f>VLOOKUP(C114,'2014 Main Scores'!C:K,9,FALSE)</f>
        <v>90</v>
      </c>
      <c r="L114" s="23">
        <f>VLOOKUP(C114,'2014 Main Scores'!C:L,10,FALSE)</f>
        <v>44</v>
      </c>
      <c r="M114" s="23">
        <f>K114+L114</f>
        <v>134</v>
      </c>
      <c r="N114" s="58">
        <f>VLOOKUP(C114,'2014 Main Scores'!C:N,12,FALSE)</f>
        <v>0.55833333333333335</v>
      </c>
      <c r="O114" s="23" t="str">
        <f>VLOOKUP(C114,'Arena B - P18 (Snr)'!C:O,13,FALSE)</f>
        <v>=15</v>
      </c>
      <c r="P114" s="35"/>
    </row>
    <row r="115" spans="1:16" x14ac:dyDescent="0.2">
      <c r="A115" s="19" t="s">
        <v>20</v>
      </c>
      <c r="B115" s="32">
        <v>0.62569444444444444</v>
      </c>
      <c r="C115" s="44">
        <v>57</v>
      </c>
      <c r="D115" s="20" t="str">
        <f>VLOOKUP(C115,'2014 Main Scores'!C:D,2,FALSE)</f>
        <v>Wessex Gold</v>
      </c>
      <c r="E115" s="20" t="str">
        <f>VLOOKUP(C115,'2014 Main Scores'!C:E,3,FALSE)</f>
        <v>Merlot</v>
      </c>
      <c r="F115" s="21" t="str">
        <f>VLOOKUP(C115,'2014 Main Scores'!C:F,4,FALSE)</f>
        <v>Claire Warman</v>
      </c>
      <c r="G115" s="20" t="str">
        <f>VLOOKUP(C115,'2014 Main Scores'!C:G,5,FALSE)</f>
        <v>Pipbrook Silver Rose</v>
      </c>
      <c r="H115" s="22" t="str">
        <f>VLOOKUP(C115,'2014 Main Scores'!C:H,6,FALSE)</f>
        <v>N24</v>
      </c>
      <c r="I115" s="22" t="s">
        <v>79</v>
      </c>
      <c r="J115" s="22" t="s">
        <v>80</v>
      </c>
      <c r="K115" s="23">
        <f>VLOOKUP(C115,'2014 Main Scores'!C:K,9,FALSE)</f>
        <v>113</v>
      </c>
      <c r="L115" s="23">
        <f>VLOOKUP(C115,'2014 Main Scores'!C:L,10,FALSE)</f>
        <v>59.5</v>
      </c>
      <c r="M115" s="23">
        <f>K115+L115</f>
        <v>172.5</v>
      </c>
      <c r="N115" s="58">
        <f>VLOOKUP(C115,'2014 Main Scores'!C:N,12,FALSE)</f>
        <v>0.66346153846153844</v>
      </c>
      <c r="O115" s="23">
        <f>VLOOKUP(C115,'Arena A - N24 (Snr)'!C:O,13,FALSE)</f>
        <v>11</v>
      </c>
      <c r="P115" s="35"/>
    </row>
    <row r="116" spans="1:16" x14ac:dyDescent="0.2">
      <c r="A116" s="19" t="s">
        <v>21</v>
      </c>
      <c r="B116" s="32">
        <v>0.63472222222222219</v>
      </c>
      <c r="C116" s="44">
        <v>137</v>
      </c>
      <c r="D116" s="20" t="str">
        <f>VLOOKUP(C116,'2014 Main Scores'!C:D,2,FALSE)</f>
        <v>Wessex Gold</v>
      </c>
      <c r="E116" s="20" t="str">
        <f>VLOOKUP(C116,'2014 Main Scores'!C:E,3,FALSE)</f>
        <v>Merlot</v>
      </c>
      <c r="F116" s="21" t="str">
        <f>VLOOKUP(C116,'2014 Main Scores'!C:F,4,FALSE)</f>
        <v>Diane Kilshaw</v>
      </c>
      <c r="G116" s="20" t="str">
        <f>VLOOKUP(C116,'2014 Main Scores'!C:G,5,FALSE)</f>
        <v>Dark Knight II</v>
      </c>
      <c r="H116" s="22" t="str">
        <f>VLOOKUP(C116,'2014 Main Scores'!C:H,6,FALSE)</f>
        <v>N24</v>
      </c>
      <c r="I116" s="22" t="s">
        <v>79</v>
      </c>
      <c r="J116" s="22" t="s">
        <v>82</v>
      </c>
      <c r="K116" s="23">
        <f>VLOOKUP(C116,'2014 Main Scores'!C:K,9,FALSE)</f>
        <v>119.5</v>
      </c>
      <c r="L116" s="23">
        <f>VLOOKUP(C116,'2014 Main Scores'!C:L,10,FALSE)</f>
        <v>65</v>
      </c>
      <c r="M116" s="23">
        <f>K116+L116</f>
        <v>184.5</v>
      </c>
      <c r="N116" s="58">
        <f>VLOOKUP(C116,'2014 Main Scores'!C:N,12,FALSE)</f>
        <v>0.70961538461538465</v>
      </c>
      <c r="O116" s="23">
        <f>VLOOKUP(C116,'Arena B - N24 (Snr)'!C:O,13,FALSE)</f>
        <v>3</v>
      </c>
      <c r="P116" s="35"/>
    </row>
    <row r="117" spans="1:16" x14ac:dyDescent="0.2">
      <c r="A117" s="25"/>
      <c r="B117" s="33"/>
      <c r="C117" s="46"/>
      <c r="D117" s="26"/>
      <c r="E117" s="26"/>
      <c r="F117" s="27"/>
      <c r="G117" s="26"/>
      <c r="H117" s="28"/>
      <c r="I117" s="28"/>
      <c r="J117" s="28"/>
      <c r="K117" s="29"/>
      <c r="L117" s="29"/>
      <c r="M117" s="29"/>
      <c r="N117" s="59"/>
      <c r="O117" s="29"/>
      <c r="P117" s="36">
        <f>SMALL(O113:O116,1)+SMALL(O113:O116,2)+SMALL(O113:O116,3)</f>
        <v>28</v>
      </c>
    </row>
    <row r="118" spans="1:16" x14ac:dyDescent="0.2">
      <c r="A118" s="19" t="s">
        <v>20</v>
      </c>
      <c r="B118" s="32">
        <v>0.42291666666666666</v>
      </c>
      <c r="C118" s="13">
        <v>19</v>
      </c>
      <c r="D118" s="14" t="str">
        <f>VLOOKUP(C118,'2014 Main Scores'!C:D,2,FALSE)</f>
        <v>Wessex Gold</v>
      </c>
      <c r="E118" s="14" t="str">
        <f>VLOOKUP(C118,'2014 Main Scores'!C:E,3,FALSE)</f>
        <v>Shiraz</v>
      </c>
      <c r="F118" s="15" t="str">
        <f>VLOOKUP(C118,'2014 Main Scores'!C:F,4,FALSE)</f>
        <v>Amy Mawson</v>
      </c>
      <c r="G118" s="14" t="str">
        <f>VLOOKUP(C118,'2014 Main Scores'!C:G,5,FALSE)</f>
        <v>Bright Spirit</v>
      </c>
      <c r="H118" s="16" t="str">
        <f>VLOOKUP(C118,'2014 Main Scores'!C:H,6,FALSE)</f>
        <v>P18</v>
      </c>
      <c r="I118" s="16" t="s">
        <v>79</v>
      </c>
      <c r="J118" s="16" t="s">
        <v>81</v>
      </c>
      <c r="K118" s="17">
        <f>VLOOKUP(C118,'2014 Main Scores'!C:K,9,FALSE)</f>
        <v>100</v>
      </c>
      <c r="L118" s="17">
        <f>VLOOKUP(C118,'2014 Main Scores'!C:L,10,FALSE)</f>
        <v>49</v>
      </c>
      <c r="M118" s="17">
        <f>K118+L118</f>
        <v>149</v>
      </c>
      <c r="N118" s="57">
        <f>VLOOKUP(C118,'2014 Main Scores'!C:N,12,FALSE)</f>
        <v>0.62083333333333335</v>
      </c>
      <c r="O118" s="17">
        <f>VLOOKUP(C118,'Arena A - P18 (S)'!C:O,13,FALSE)</f>
        <v>21</v>
      </c>
      <c r="P118" s="34"/>
    </row>
    <row r="119" spans="1:16" x14ac:dyDescent="0.2">
      <c r="A119" s="19" t="s">
        <v>21</v>
      </c>
      <c r="B119" s="32">
        <v>0.47083333333333338</v>
      </c>
      <c r="C119" s="19">
        <v>107</v>
      </c>
      <c r="D119" s="20" t="str">
        <f>VLOOKUP(C119,'2014 Main Scores'!C:D,2,FALSE)</f>
        <v>Wessex Gold</v>
      </c>
      <c r="E119" s="20" t="str">
        <f>VLOOKUP(C119,'2014 Main Scores'!C:E,3,FALSE)</f>
        <v>Shiraz</v>
      </c>
      <c r="F119" s="21" t="str">
        <f>VLOOKUP(C119,'2014 Main Scores'!C:F,4,FALSE)</f>
        <v>Karen McFarlane</v>
      </c>
      <c r="G119" s="20" t="str">
        <f>VLOOKUP(C119,'2014 Main Scores'!C:G,5,FALSE)</f>
        <v>Pimms</v>
      </c>
      <c r="H119" s="22" t="str">
        <f>VLOOKUP(C119,'2014 Main Scores'!C:H,6,FALSE)</f>
        <v>P18</v>
      </c>
      <c r="I119" s="22" t="s">
        <v>79</v>
      </c>
      <c r="J119" s="22" t="s">
        <v>280</v>
      </c>
      <c r="K119" s="23">
        <f>VLOOKUP(C119,'2014 Main Scores'!C:K,9,FALSE)</f>
        <v>0</v>
      </c>
      <c r="L119" s="23">
        <f>VLOOKUP(C119,'2014 Main Scores'!C:L,10,FALSE)</f>
        <v>0</v>
      </c>
      <c r="M119" s="23">
        <f>K119+L119</f>
        <v>0</v>
      </c>
      <c r="N119" s="58" t="str">
        <f>VLOOKUP(C119,'2014 Main Scores'!C:N,12,FALSE)</f>
        <v>WITHDRAWN</v>
      </c>
      <c r="P119" s="35"/>
    </row>
    <row r="120" spans="1:16" x14ac:dyDescent="0.2">
      <c r="A120" s="19" t="s">
        <v>20</v>
      </c>
      <c r="B120" s="32">
        <v>0.63055555555555554</v>
      </c>
      <c r="C120" s="19">
        <v>58</v>
      </c>
      <c r="D120" s="20" t="str">
        <f>VLOOKUP(C120,'2014 Main Scores'!C:D,2,FALSE)</f>
        <v>Wessex Gold</v>
      </c>
      <c r="E120" s="20" t="str">
        <f>VLOOKUP(C120,'2014 Main Scores'!C:E,3,FALSE)</f>
        <v>Shiraz</v>
      </c>
      <c r="F120" s="21" t="str">
        <f>VLOOKUP(C120,'2014 Main Scores'!C:F,4,FALSE)</f>
        <v>Janet Stares</v>
      </c>
      <c r="G120" s="20" t="str">
        <f>VLOOKUP(C120,'2014 Main Scores'!C:G,5,FALSE)</f>
        <v>Shamassa Spring</v>
      </c>
      <c r="H120" s="22" t="str">
        <f>VLOOKUP(C120,'2014 Main Scores'!C:H,6,FALSE)</f>
        <v>N24</v>
      </c>
      <c r="I120" s="22" t="s">
        <v>79</v>
      </c>
      <c r="J120" s="22" t="s">
        <v>80</v>
      </c>
      <c r="K120" s="23">
        <f>VLOOKUP(C120,'2014 Main Scores'!C:K,9,FALSE)</f>
        <v>88.5</v>
      </c>
      <c r="L120" s="23">
        <f>VLOOKUP(C120,'2014 Main Scores'!C:L,10,FALSE)</f>
        <v>47</v>
      </c>
      <c r="M120" s="23">
        <f>K120+L120</f>
        <v>135.5</v>
      </c>
      <c r="N120" s="58">
        <f>VLOOKUP(C120,'2014 Main Scores'!C:N,12,FALSE)</f>
        <v>0.52115384615384619</v>
      </c>
      <c r="O120" s="23">
        <f>VLOOKUP(C120,'Arena A - N24 (Snr)'!C:O,13,FALSE)</f>
        <v>23</v>
      </c>
      <c r="P120" s="35"/>
    </row>
    <row r="121" spans="1:16" x14ac:dyDescent="0.2">
      <c r="A121" s="19" t="s">
        <v>21</v>
      </c>
      <c r="B121" s="32">
        <v>0.63958333333333328</v>
      </c>
      <c r="C121" s="19">
        <v>138</v>
      </c>
      <c r="D121" s="20" t="str">
        <f>VLOOKUP(C121,'2014 Main Scores'!C:D,2,FALSE)</f>
        <v>Wessex Gold</v>
      </c>
      <c r="E121" s="20" t="str">
        <f>VLOOKUP(C121,'2014 Main Scores'!C:E,3,FALSE)</f>
        <v>Shiraz</v>
      </c>
      <c r="F121" s="21" t="str">
        <f>VLOOKUP(C121,'2014 Main Scores'!C:F,4,FALSE)</f>
        <v>Janet Robinson</v>
      </c>
      <c r="G121" s="20" t="str">
        <f>VLOOKUP(C121,'2014 Main Scores'!C:G,5,FALSE)</f>
        <v>Tempest Prudence</v>
      </c>
      <c r="H121" s="22" t="str">
        <f>VLOOKUP(C121,'2014 Main Scores'!C:H,6,FALSE)</f>
        <v>N24</v>
      </c>
      <c r="I121" s="22" t="s">
        <v>79</v>
      </c>
      <c r="J121" s="22" t="s">
        <v>82</v>
      </c>
      <c r="K121" s="23">
        <f>VLOOKUP(C121,'2014 Main Scores'!C:K,9,FALSE)</f>
        <v>108.5</v>
      </c>
      <c r="L121" s="23">
        <f>VLOOKUP(C121,'2014 Main Scores'!C:L,10,FALSE)</f>
        <v>57.5</v>
      </c>
      <c r="M121" s="23">
        <f>K121+L121</f>
        <v>166</v>
      </c>
      <c r="N121" s="58">
        <f>VLOOKUP(C121,'2014 Main Scores'!C:N,12,FALSE)</f>
        <v>0.63846153846153841</v>
      </c>
      <c r="O121" s="23">
        <f>VLOOKUP(C121,'Arena B - N24 (Snr)'!C:O,13,FALSE)</f>
        <v>14</v>
      </c>
      <c r="P121" s="35"/>
    </row>
    <row r="122" spans="1:16" x14ac:dyDescent="0.2">
      <c r="A122" s="25"/>
      <c r="B122" s="33"/>
      <c r="C122" s="25"/>
      <c r="D122" s="26"/>
      <c r="E122" s="26"/>
      <c r="F122" s="27"/>
      <c r="G122" s="26"/>
      <c r="H122" s="28"/>
      <c r="I122" s="28"/>
      <c r="J122" s="28"/>
      <c r="K122" s="29"/>
      <c r="L122" s="29"/>
      <c r="M122" s="29"/>
      <c r="N122" s="59"/>
      <c r="O122" s="29"/>
      <c r="P122" s="36">
        <f>SMALL(O118:O121,1)+SMALL(O118:O121,2)+SMALL(O118:O121,3)</f>
        <v>58</v>
      </c>
    </row>
    <row r="123" spans="1:16" x14ac:dyDescent="0.2">
      <c r="B123" s="32"/>
      <c r="D123" s="20"/>
      <c r="E123" s="20"/>
      <c r="F123" s="21"/>
      <c r="G123" s="20"/>
    </row>
    <row r="124" spans="1:16" x14ac:dyDescent="0.2">
      <c r="B124" s="32"/>
      <c r="D124" s="20"/>
      <c r="E124" s="20"/>
      <c r="F124" s="21"/>
      <c r="G124" s="20"/>
    </row>
    <row r="125" spans="1:16" x14ac:dyDescent="0.2">
      <c r="B125" s="32"/>
      <c r="D125" s="20"/>
      <c r="E125" s="20"/>
      <c r="F125" s="21"/>
      <c r="G125" s="20"/>
    </row>
    <row r="126" spans="1:16" x14ac:dyDescent="0.2">
      <c r="B126" s="32"/>
      <c r="D126" s="20"/>
      <c r="E126" s="20"/>
      <c r="F126" s="21"/>
      <c r="G126" s="20"/>
    </row>
    <row r="127" spans="1:16" x14ac:dyDescent="0.2">
      <c r="B127" s="32"/>
      <c r="D127" s="20"/>
      <c r="E127" s="20"/>
      <c r="F127" s="21"/>
      <c r="G127" s="20"/>
    </row>
    <row r="128" spans="1:16" x14ac:dyDescent="0.2">
      <c r="B128" s="32"/>
      <c r="D128" s="20"/>
      <c r="E128" s="20"/>
      <c r="F128" s="21"/>
      <c r="G128" s="20"/>
    </row>
    <row r="129" spans="2:7" x14ac:dyDescent="0.2">
      <c r="B129" s="32"/>
      <c r="D129" s="20"/>
      <c r="E129" s="20"/>
      <c r="F129" s="21"/>
      <c r="G129" s="20"/>
    </row>
    <row r="130" spans="2:7" x14ac:dyDescent="0.2">
      <c r="B130" s="32"/>
      <c r="D130" s="20"/>
      <c r="E130" s="20"/>
      <c r="F130" s="21"/>
      <c r="G130" s="20"/>
    </row>
    <row r="131" spans="2:7" x14ac:dyDescent="0.2">
      <c r="B131" s="32"/>
      <c r="D131" s="20"/>
      <c r="E131" s="20"/>
      <c r="F131" s="21"/>
      <c r="G131" s="20"/>
    </row>
    <row r="132" spans="2:7" x14ac:dyDescent="0.2">
      <c r="B132" s="32"/>
      <c r="D132" s="20"/>
      <c r="E132" s="20"/>
      <c r="F132" s="21"/>
      <c r="G132" s="20"/>
    </row>
    <row r="133" spans="2:7" x14ac:dyDescent="0.2">
      <c r="B133" s="32"/>
      <c r="D133" s="20"/>
      <c r="E133" s="20"/>
      <c r="F133" s="21"/>
      <c r="G133" s="20"/>
    </row>
    <row r="134" spans="2:7" x14ac:dyDescent="0.2">
      <c r="B134" s="32"/>
      <c r="D134" s="20"/>
      <c r="E134" s="20"/>
      <c r="F134" s="21"/>
      <c r="G134" s="20"/>
    </row>
    <row r="135" spans="2:7" x14ac:dyDescent="0.2">
      <c r="B135" s="32"/>
      <c r="D135" s="20"/>
      <c r="E135" s="20"/>
      <c r="F135" s="21"/>
      <c r="G135" s="20"/>
    </row>
    <row r="136" spans="2:7" x14ac:dyDescent="0.2">
      <c r="B136" s="32"/>
      <c r="D136" s="20"/>
      <c r="E136" s="20"/>
      <c r="F136" s="21"/>
      <c r="G136" s="20"/>
    </row>
    <row r="137" spans="2:7" x14ac:dyDescent="0.2">
      <c r="B137" s="32"/>
      <c r="D137" s="20"/>
      <c r="E137" s="20"/>
      <c r="F137" s="21"/>
      <c r="G137" s="20"/>
    </row>
    <row r="138" spans="2:7" x14ac:dyDescent="0.2">
      <c r="B138" s="32"/>
      <c r="D138" s="20"/>
      <c r="E138" s="20"/>
      <c r="F138" s="21"/>
      <c r="G138" s="20"/>
    </row>
    <row r="139" spans="2:7" x14ac:dyDescent="0.2">
      <c r="B139" s="32"/>
      <c r="D139" s="20"/>
      <c r="E139" s="20"/>
      <c r="F139" s="21"/>
      <c r="G139" s="20"/>
    </row>
    <row r="140" spans="2:7" x14ac:dyDescent="0.2">
      <c r="B140" s="32"/>
      <c r="D140" s="20"/>
      <c r="E140" s="20"/>
      <c r="F140" s="21"/>
      <c r="G140" s="20"/>
    </row>
    <row r="141" spans="2:7" x14ac:dyDescent="0.2">
      <c r="B141" s="32"/>
      <c r="D141" s="20"/>
      <c r="E141" s="20"/>
      <c r="F141" s="21"/>
      <c r="G141" s="20"/>
    </row>
    <row r="142" spans="2:7" x14ac:dyDescent="0.2">
      <c r="B142" s="32"/>
      <c r="D142" s="20"/>
      <c r="E142" s="20"/>
      <c r="F142" s="21"/>
      <c r="G142" s="20"/>
    </row>
    <row r="143" spans="2:7" x14ac:dyDescent="0.2">
      <c r="B143" s="32"/>
      <c r="D143" s="20"/>
      <c r="E143" s="20"/>
      <c r="F143" s="21"/>
      <c r="G143" s="20"/>
    </row>
    <row r="144" spans="2:7" x14ac:dyDescent="0.2">
      <c r="B144" s="32"/>
      <c r="D144" s="20"/>
      <c r="E144" s="20"/>
      <c r="F144" s="21"/>
      <c r="G144" s="20"/>
    </row>
    <row r="145" spans="2:2" x14ac:dyDescent="0.2">
      <c r="B145" s="32"/>
    </row>
  </sheetData>
  <autoFilter ref="A2:R145"/>
  <sortState ref="A2:R121">
    <sortCondition ref="D2:D121"/>
  </sortState>
  <pageMargins left="0.23622047244094491" right="0.23622047244094491" top="0.74803149606299213" bottom="0.74803149606299213" header="0.31496062992125984" footer="0.31496062992125984"/>
  <pageSetup paperSize="9" scale="76" fitToHeight="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4"/>
  <sheetViews>
    <sheetView topLeftCell="E1" workbookViewId="0">
      <pane ySplit="2" topLeftCell="A15" activePane="bottomLeft" state="frozen"/>
      <selection activeCell="G52" sqref="G52"/>
      <selection pane="bottomLeft" activeCell="O20" sqref="O18:O20"/>
    </sheetView>
  </sheetViews>
  <sheetFormatPr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20.875" style="9" customWidth="1"/>
    <col min="5" max="5" width="14.125" style="9" customWidth="1"/>
    <col min="6" max="6" width="23.25" style="9" customWidth="1"/>
    <col min="7" max="7" width="31.375" style="9" customWidth="1"/>
    <col min="8" max="8" width="7.625" style="9" customWidth="1"/>
    <col min="9" max="9" width="12.125" style="9" hidden="1" customWidth="1"/>
    <col min="10" max="10" width="16.125" style="9" hidden="1" customWidth="1"/>
    <col min="11" max="11" width="10.5" hidden="1" customWidth="1"/>
    <col min="12" max="12" width="11.125" customWidth="1"/>
    <col min="13" max="13" width="11.125" bestFit="1" customWidth="1"/>
    <col min="14" max="14" width="18.75" style="55" bestFit="1" customWidth="1"/>
    <col min="15" max="15" width="21.5" bestFit="1" customWidth="1"/>
    <col min="16" max="16" width="14.375" customWidth="1"/>
  </cols>
  <sheetData>
    <row r="1" spans="1:18" x14ac:dyDescent="0.2">
      <c r="E1" s="83" t="s">
        <v>330</v>
      </c>
    </row>
    <row r="2" spans="1:18" s="2" customFormat="1" x14ac:dyDescent="0.2">
      <c r="A2" s="1" t="s">
        <v>17</v>
      </c>
      <c r="B2" s="1" t="s">
        <v>10</v>
      </c>
      <c r="C2" s="47" t="s">
        <v>9</v>
      </c>
      <c r="D2" s="49" t="s">
        <v>11</v>
      </c>
      <c r="E2" s="49" t="s">
        <v>13</v>
      </c>
      <c r="F2" s="49" t="s">
        <v>14</v>
      </c>
      <c r="G2" s="49" t="s">
        <v>15</v>
      </c>
      <c r="H2" s="49" t="s">
        <v>16</v>
      </c>
      <c r="I2" s="49" t="s">
        <v>12</v>
      </c>
      <c r="J2" s="49" t="s">
        <v>83</v>
      </c>
      <c r="K2" s="49" t="s">
        <v>301</v>
      </c>
      <c r="L2" s="50" t="s">
        <v>302</v>
      </c>
      <c r="M2" s="50" t="s">
        <v>303</v>
      </c>
      <c r="N2" s="56" t="s">
        <v>304</v>
      </c>
      <c r="O2" s="50" t="s">
        <v>314</v>
      </c>
      <c r="P2" s="51" t="s">
        <v>315</v>
      </c>
      <c r="R2" s="11"/>
    </row>
    <row r="3" spans="1:18" x14ac:dyDescent="0.2">
      <c r="A3" s="13" t="s">
        <v>20</v>
      </c>
      <c r="B3" s="31">
        <v>0.48888888888888887</v>
      </c>
      <c r="C3" s="13">
        <v>31</v>
      </c>
      <c r="D3" s="20" t="str">
        <f>VLOOKUP(C3,'2014 Main Scores'!C:D,2,FALSE)</f>
        <v>Bath</v>
      </c>
      <c r="E3" s="20" t="str">
        <f>VLOOKUP(C3,'2014 Main Scores'!C:E,3,FALSE)</f>
        <v>Pirouettes</v>
      </c>
      <c r="F3" s="21" t="str">
        <f>VLOOKUP(C3,'2014 Main Scores'!C:F,4,FALSE)</f>
        <v>Chloe Makepeace</v>
      </c>
      <c r="G3" s="20" t="str">
        <f>VLOOKUP(C3,'2014 Main Scores'!C:G,5,FALSE)</f>
        <v>Master Ploy</v>
      </c>
      <c r="H3" s="22" t="str">
        <f>VLOOKUP(C3,'2014 Main Scores'!C:H,6,FALSE)</f>
        <v>N24</v>
      </c>
      <c r="I3" s="16" t="s">
        <v>78</v>
      </c>
      <c r="J3" s="16" t="s">
        <v>80</v>
      </c>
      <c r="K3" s="17">
        <f>VLOOKUP(C3,'2014 Main Scores'!C:K,9,FALSE)</f>
        <v>115</v>
      </c>
      <c r="L3" s="17">
        <f>VLOOKUP(C3,'2014 Main Scores'!C:L,10,FALSE)</f>
        <v>61</v>
      </c>
      <c r="M3" s="17">
        <f>K3+L3</f>
        <v>176</v>
      </c>
      <c r="N3" s="57">
        <f>VLOOKUP(C3,'2014 Main Scores'!C:N,12,FALSE)</f>
        <v>0.67692307692307696</v>
      </c>
      <c r="O3" s="18">
        <f>VLOOKUP(C3,'Arena A - N24 (Jnr)'!C:O,13,FALSE)</f>
        <v>3</v>
      </c>
      <c r="P3" s="34"/>
    </row>
    <row r="4" spans="1:18" x14ac:dyDescent="0.2">
      <c r="A4" s="19" t="s">
        <v>20</v>
      </c>
      <c r="B4" s="32">
        <v>0.49374999999999997</v>
      </c>
      <c r="C4" s="19">
        <v>32</v>
      </c>
      <c r="D4" s="20" t="str">
        <f>VLOOKUP(C4,'2014 Main Scores'!C:D,2,FALSE)</f>
        <v>Bath</v>
      </c>
      <c r="E4" s="20" t="str">
        <f>VLOOKUP(C4,'2014 Main Scores'!C:E,3,FALSE)</f>
        <v>Pirouettes</v>
      </c>
      <c r="F4" s="21" t="str">
        <f>VLOOKUP(C4,'2014 Main Scores'!C:F,4,FALSE)</f>
        <v>Kate Brown</v>
      </c>
      <c r="G4" s="20" t="str">
        <f>VLOOKUP(C4,'2014 Main Scores'!C:G,5,FALSE)</f>
        <v>Sir Barnaby</v>
      </c>
      <c r="H4" s="22" t="str">
        <f>VLOOKUP(C4,'2014 Main Scores'!C:H,6,FALSE)</f>
        <v>N24</v>
      </c>
      <c r="I4" s="22" t="s">
        <v>78</v>
      </c>
      <c r="J4" s="22" t="s">
        <v>80</v>
      </c>
      <c r="K4" s="23">
        <f>VLOOKUP(C4,'2014 Main Scores'!C:K,9,FALSE)</f>
        <v>0</v>
      </c>
      <c r="L4" s="23">
        <f>VLOOKUP(C4,'2014 Main Scores'!C:L,10,FALSE)</f>
        <v>0</v>
      </c>
      <c r="M4" s="23">
        <f>K4+L4</f>
        <v>0</v>
      </c>
      <c r="N4" s="58" t="str">
        <f>VLOOKUP(C4,'2014 Main Scores'!C:N,12,FALSE)</f>
        <v>WITHDRAWN</v>
      </c>
      <c r="O4" s="24"/>
      <c r="P4" s="35"/>
    </row>
    <row r="5" spans="1:18" x14ac:dyDescent="0.2">
      <c r="A5" s="19" t="s">
        <v>21</v>
      </c>
      <c r="B5" s="32">
        <v>0.37986111111111115</v>
      </c>
      <c r="C5" s="19">
        <v>88</v>
      </c>
      <c r="D5" s="20" t="str">
        <f>VLOOKUP(C5,'2014 Main Scores'!C:D,2,FALSE)</f>
        <v>Bath</v>
      </c>
      <c r="E5" s="20" t="str">
        <f>VLOOKUP(C5,'2014 Main Scores'!C:E,3,FALSE)</f>
        <v>Pirouettes</v>
      </c>
      <c r="F5" s="21" t="str">
        <f>VLOOKUP(C5,'2014 Main Scores'!C:F,4,FALSE)</f>
        <v>Lauren Makepeace</v>
      </c>
      <c r="G5" s="20" t="str">
        <f>VLOOKUP(C5,'2014 Main Scores'!C:G,5,FALSE)</f>
        <v>Bronze Lyric</v>
      </c>
      <c r="H5" s="22" t="str">
        <f>VLOOKUP(C5,'2014 Main Scores'!C:H,6,FALSE)</f>
        <v>P18</v>
      </c>
      <c r="I5" s="22" t="s">
        <v>78</v>
      </c>
      <c r="J5" s="22" t="s">
        <v>280</v>
      </c>
      <c r="K5" s="23">
        <f>VLOOKUP(C5,'2014 Main Scores'!C:K,9,FALSE)</f>
        <v>91</v>
      </c>
      <c r="L5" s="23">
        <f>VLOOKUP(C5,'2014 Main Scores'!C:L,10,FALSE)</f>
        <v>48</v>
      </c>
      <c r="M5" s="23">
        <f>K5+L5</f>
        <v>139</v>
      </c>
      <c r="N5" s="58">
        <f>VLOOKUP(C5,'2014 Main Scores'!C:N,12,FALSE)</f>
        <v>0.57916666666666672</v>
      </c>
      <c r="O5" s="24">
        <f>VLOOKUP(C5,'Arena B - P18 (Jnr)'!C:O,13,FALSE)</f>
        <v>7</v>
      </c>
      <c r="P5" s="35"/>
    </row>
    <row r="6" spans="1:18" x14ac:dyDescent="0.2">
      <c r="A6" s="19" t="s">
        <v>21</v>
      </c>
      <c r="B6" s="32">
        <v>0.3840277777777778</v>
      </c>
      <c r="C6" s="19">
        <v>89</v>
      </c>
      <c r="D6" s="20" t="str">
        <f>VLOOKUP(C6,'2014 Main Scores'!C:D,2,FALSE)</f>
        <v>Bath</v>
      </c>
      <c r="E6" s="20" t="str">
        <f>VLOOKUP(C6,'2014 Main Scores'!C:E,3,FALSE)</f>
        <v>Pirouettes</v>
      </c>
      <c r="F6" s="21" t="str">
        <f>VLOOKUP(C6,'2014 Main Scores'!C:F,4,FALSE)</f>
        <v>Isobel Twiggs</v>
      </c>
      <c r="G6" s="20" t="str">
        <f>VLOOKUP(C6,'2014 Main Scores'!C:G,5,FALSE)</f>
        <v>Fabriana</v>
      </c>
      <c r="H6" s="22" t="str">
        <f>VLOOKUP(C6,'2014 Main Scores'!C:H,6,FALSE)</f>
        <v>P18</v>
      </c>
      <c r="I6" s="22" t="s">
        <v>78</v>
      </c>
      <c r="J6" s="22" t="s">
        <v>280</v>
      </c>
      <c r="K6" s="23">
        <f>VLOOKUP(C6,'2014 Main Scores'!C:K,9,FALSE)</f>
        <v>88</v>
      </c>
      <c r="L6" s="23">
        <f>VLOOKUP(C6,'2014 Main Scores'!C:L,10,FALSE)</f>
        <v>46</v>
      </c>
      <c r="M6" s="23">
        <f>K6+L6</f>
        <v>134</v>
      </c>
      <c r="N6" s="58">
        <f>VLOOKUP(C6,'2014 Main Scores'!C:N,12,FALSE)</f>
        <v>0.55833333333333335</v>
      </c>
      <c r="O6" s="24">
        <f>VLOOKUP(C6,'Arena B - P18 (Jnr)'!C:O,13,FALSE)</f>
        <v>10</v>
      </c>
      <c r="P6" s="35"/>
    </row>
    <row r="7" spans="1:18" x14ac:dyDescent="0.2">
      <c r="A7" s="19"/>
      <c r="B7" s="32"/>
      <c r="C7" s="25"/>
      <c r="D7" s="26"/>
      <c r="E7" s="26"/>
      <c r="F7" s="27"/>
      <c r="G7" s="26"/>
      <c r="H7" s="28"/>
      <c r="I7" s="28"/>
      <c r="J7" s="28"/>
      <c r="K7" s="29"/>
      <c r="L7" s="29"/>
      <c r="M7" s="29"/>
      <c r="N7" s="59" t="s">
        <v>313</v>
      </c>
      <c r="O7" s="30" t="s">
        <v>352</v>
      </c>
      <c r="P7" s="36">
        <v>19</v>
      </c>
    </row>
    <row r="8" spans="1:18" x14ac:dyDescent="0.2">
      <c r="A8" s="19" t="s">
        <v>20</v>
      </c>
      <c r="B8" s="32">
        <v>0.49791666666666662</v>
      </c>
      <c r="C8" s="13">
        <v>33</v>
      </c>
      <c r="D8" s="20" t="str">
        <f>VLOOKUP(C8,'2014 Main Scores'!C:D,2,FALSE)</f>
        <v>Cotswold Edge</v>
      </c>
      <c r="E8" s="20" t="str">
        <f>VLOOKUP(C8,'2014 Main Scores'!C:E,3,FALSE)</f>
        <v>Girthstraps</v>
      </c>
      <c r="F8" s="21" t="str">
        <f>VLOOKUP(C8,'2014 Main Scores'!C:F,4,FALSE)</f>
        <v>India Duke</v>
      </c>
      <c r="G8" s="20" t="str">
        <f>VLOOKUP(C8,'2014 Main Scores'!C:G,5,FALSE)</f>
        <v>Littleton's Definitely Maybe</v>
      </c>
      <c r="H8" s="22" t="str">
        <f>VLOOKUP(C8,'2014 Main Scores'!C:H,6,FALSE)</f>
        <v>N24</v>
      </c>
      <c r="I8" s="16" t="s">
        <v>78</v>
      </c>
      <c r="J8" s="16" t="s">
        <v>80</v>
      </c>
      <c r="K8" s="17">
        <f>VLOOKUP(C8,'2014 Main Scores'!C:K,9,FALSE)</f>
        <v>92.5</v>
      </c>
      <c r="L8" s="17">
        <f>VLOOKUP(C8,'2014 Main Scores'!C:L,10,FALSE)</f>
        <v>44</v>
      </c>
      <c r="M8" s="17">
        <f>K8+L8</f>
        <v>136.5</v>
      </c>
      <c r="N8" s="57">
        <f>VLOOKUP(C8,'2014 Main Scores'!C:N,12,FALSE)</f>
        <v>0.52500000000000002</v>
      </c>
      <c r="O8" s="18">
        <f>VLOOKUP(C8,'Arena A - N24 (Jnr)'!C:O,13,FALSE)</f>
        <v>11</v>
      </c>
      <c r="P8" s="34"/>
    </row>
    <row r="9" spans="1:18" x14ac:dyDescent="0.2">
      <c r="A9" s="19" t="s">
        <v>20</v>
      </c>
      <c r="B9" s="32">
        <v>0.50208333333333333</v>
      </c>
      <c r="C9" s="19">
        <v>34</v>
      </c>
      <c r="D9" s="20" t="str">
        <f>VLOOKUP(C9,'2014 Main Scores'!C:D,2,FALSE)</f>
        <v>Cotswold Edge</v>
      </c>
      <c r="E9" s="20" t="str">
        <f>VLOOKUP(C9,'2014 Main Scores'!C:E,3,FALSE)</f>
        <v>Girthstraps</v>
      </c>
      <c r="F9" s="21" t="str">
        <f>VLOOKUP(C9,'2014 Main Scores'!C:F,4,FALSE)</f>
        <v>Clara Wood</v>
      </c>
      <c r="G9" s="20" t="str">
        <f>VLOOKUP(C9,'2014 Main Scores'!C:G,5,FALSE)</f>
        <v>Comeraigh Krafy Fin</v>
      </c>
      <c r="H9" s="22" t="str">
        <f>VLOOKUP(C9,'2014 Main Scores'!C:H,6,FALSE)</f>
        <v>N24</v>
      </c>
      <c r="I9" s="22" t="s">
        <v>78</v>
      </c>
      <c r="J9" s="22" t="s">
        <v>80</v>
      </c>
      <c r="K9" s="23">
        <f>VLOOKUP(C9,'2014 Main Scores'!C:K,9,FALSE)</f>
        <v>112.5</v>
      </c>
      <c r="L9" s="23">
        <f>VLOOKUP(C9,'2014 Main Scores'!C:L,10,FALSE)</f>
        <v>60.5</v>
      </c>
      <c r="M9" s="23">
        <f>K9+L9</f>
        <v>173</v>
      </c>
      <c r="N9" s="58">
        <f>VLOOKUP(C9,'2014 Main Scores'!C:N,12,FALSE)</f>
        <v>0.66538461538461535</v>
      </c>
      <c r="O9" s="24">
        <f>VLOOKUP(C9,'Arena A - N24 (Jnr)'!C:O,13,FALSE)</f>
        <v>4</v>
      </c>
      <c r="P9" s="35"/>
    </row>
    <row r="10" spans="1:18" x14ac:dyDescent="0.2">
      <c r="A10" s="19" t="s">
        <v>21</v>
      </c>
      <c r="B10" s="32">
        <v>0.37083333333333335</v>
      </c>
      <c r="C10" s="19">
        <v>86</v>
      </c>
      <c r="D10" s="20" t="str">
        <f>VLOOKUP(C10,'2014 Main Scores'!C:D,2,FALSE)</f>
        <v>Cotswold Edge</v>
      </c>
      <c r="E10" s="20" t="str">
        <f>VLOOKUP(C10,'2014 Main Scores'!C:E,3,FALSE)</f>
        <v>Girthstraps</v>
      </c>
      <c r="F10" s="21" t="str">
        <f>VLOOKUP(C10,'2014 Main Scores'!C:F,4,FALSE)</f>
        <v>Maisy Cursham</v>
      </c>
      <c r="G10" s="20" t="str">
        <f>VLOOKUP(C10,'2014 Main Scores'!C:G,5,FALSE)</f>
        <v>Paradise Moon</v>
      </c>
      <c r="H10" s="22" t="str">
        <f>VLOOKUP(C10,'2014 Main Scores'!C:H,6,FALSE)</f>
        <v>P18</v>
      </c>
      <c r="I10" s="22" t="s">
        <v>78</v>
      </c>
      <c r="J10" s="22" t="s">
        <v>280</v>
      </c>
      <c r="K10" s="23">
        <f>VLOOKUP(C10,'2014 Main Scores'!C:K,9,FALSE)</f>
        <v>96</v>
      </c>
      <c r="L10" s="23">
        <f>VLOOKUP(C10,'2014 Main Scores'!C:L,10,FALSE)</f>
        <v>46</v>
      </c>
      <c r="M10" s="23">
        <f>K10+L10</f>
        <v>142</v>
      </c>
      <c r="N10" s="58">
        <f>VLOOKUP(C10,'2014 Main Scores'!C:N,12,FALSE)</f>
        <v>0.59166666666666667</v>
      </c>
      <c r="O10" s="24">
        <f>VLOOKUP(C10,'Arena B - P18 (Jnr)'!C:O,13,FALSE)</f>
        <v>6</v>
      </c>
      <c r="P10" s="35"/>
    </row>
    <row r="11" spans="1:18" x14ac:dyDescent="0.2">
      <c r="A11" s="19" t="s">
        <v>21</v>
      </c>
      <c r="B11" s="32">
        <v>0.375</v>
      </c>
      <c r="C11" s="19">
        <v>87</v>
      </c>
      <c r="D11" s="20" t="str">
        <f>VLOOKUP(C11,'2014 Main Scores'!C:D,2,FALSE)</f>
        <v>Cotswold Edge</v>
      </c>
      <c r="E11" s="20" t="str">
        <f>VLOOKUP(C11,'2014 Main Scores'!C:E,3,FALSE)</f>
        <v>Girthstraps</v>
      </c>
      <c r="F11" s="21" t="str">
        <f>VLOOKUP(C11,'2014 Main Scores'!C:F,4,FALSE)</f>
        <v>Holly Blythe</v>
      </c>
      <c r="G11" s="20" t="str">
        <f>VLOOKUP(C11,'2014 Main Scores'!C:G,5,FALSE)</f>
        <v>Warrior</v>
      </c>
      <c r="H11" s="22" t="str">
        <f>VLOOKUP(C11,'2014 Main Scores'!C:H,6,FALSE)</f>
        <v>P18</v>
      </c>
      <c r="I11" s="22" t="s">
        <v>78</v>
      </c>
      <c r="J11" s="22" t="s">
        <v>280</v>
      </c>
      <c r="K11" s="23">
        <f>VLOOKUP(C11,'2014 Main Scores'!C:K,9,FALSE)</f>
        <v>89</v>
      </c>
      <c r="L11" s="23">
        <f>VLOOKUP(C11,'2014 Main Scores'!C:L,10,FALSE)</f>
        <v>42</v>
      </c>
      <c r="M11" s="23">
        <f>K11+L11</f>
        <v>131</v>
      </c>
      <c r="N11" s="58">
        <f>VLOOKUP(C11,'2014 Main Scores'!C:N,12,FALSE)</f>
        <v>0.54583333333333328</v>
      </c>
      <c r="O11" s="24">
        <f>VLOOKUP(C11,'Arena B - P18 (Jnr)'!C:O,13,FALSE)</f>
        <v>13</v>
      </c>
      <c r="P11" s="35"/>
    </row>
    <row r="12" spans="1:18" x14ac:dyDescent="0.2">
      <c r="A12" s="19"/>
      <c r="B12" s="32"/>
      <c r="C12" s="25"/>
      <c r="D12" s="26"/>
      <c r="E12" s="26"/>
      <c r="F12" s="27"/>
      <c r="G12" s="26"/>
      <c r="H12" s="28"/>
      <c r="I12" s="28"/>
      <c r="J12" s="28"/>
      <c r="K12" s="29"/>
      <c r="L12" s="29"/>
      <c r="M12" s="29"/>
      <c r="N12" s="59" t="s">
        <v>313</v>
      </c>
      <c r="O12" s="30" t="s">
        <v>353</v>
      </c>
      <c r="P12" s="36">
        <f>SMALL(O8:O11,1)+SMALL(O8:O11,2)+SMALL(O8:O11,3)</f>
        <v>21</v>
      </c>
    </row>
    <row r="13" spans="1:18" x14ac:dyDescent="0.2">
      <c r="A13" s="19" t="s">
        <v>20</v>
      </c>
      <c r="B13" s="32">
        <v>0.50694444444444442</v>
      </c>
      <c r="C13" s="19">
        <v>35</v>
      </c>
      <c r="D13" s="20" t="str">
        <f>VLOOKUP(C13,'2014 Main Scores'!C:D,2,FALSE)</f>
        <v>Frampton Family</v>
      </c>
      <c r="E13" s="20" t="str">
        <f>VLOOKUP(C13,'2014 Main Scores'!C:E,3,FALSE)</f>
        <v>Markers</v>
      </c>
      <c r="F13" s="21" t="str">
        <f>VLOOKUP(C13,'2014 Main Scores'!C:F,4,FALSE)</f>
        <v>Ellie Turl</v>
      </c>
      <c r="G13" s="20" t="str">
        <f>VLOOKUP(C13,'2014 Main Scores'!C:G,5,FALSE)</f>
        <v>Fidelywood Playboy</v>
      </c>
      <c r="H13" s="22" t="str">
        <f>VLOOKUP(C13,'2014 Main Scores'!C:H,6,FALSE)</f>
        <v>N24</v>
      </c>
      <c r="I13" s="22" t="s">
        <v>78</v>
      </c>
      <c r="J13" s="22" t="s">
        <v>80</v>
      </c>
      <c r="K13" s="23">
        <f>VLOOKUP(C13,'2014 Main Scores'!C:K,9,FALSE)</f>
        <v>101.5</v>
      </c>
      <c r="L13" s="23">
        <f>VLOOKUP(C13,'2014 Main Scores'!C:L,10,FALSE)</f>
        <v>52</v>
      </c>
      <c r="M13" s="23">
        <f>K13+L13</f>
        <v>153.5</v>
      </c>
      <c r="N13" s="58">
        <f>VLOOKUP(C13,'2014 Main Scores'!C:N,12,FALSE)</f>
        <v>0.5903846153846154</v>
      </c>
      <c r="O13" s="24">
        <f>VLOOKUP(C13,'Arena A - N24 (Jnr)'!C:O,13,FALSE)</f>
        <v>9</v>
      </c>
      <c r="P13" s="34"/>
    </row>
    <row r="14" spans="1:18" x14ac:dyDescent="0.2">
      <c r="A14" s="19" t="s">
        <v>20</v>
      </c>
      <c r="B14" s="32">
        <v>0.51111111111111118</v>
      </c>
      <c r="C14" s="19">
        <v>36</v>
      </c>
      <c r="D14" s="20" t="str">
        <f>VLOOKUP(C14,'2014 Main Scores'!C:D,2,FALSE)</f>
        <v>Frampton Family</v>
      </c>
      <c r="E14" s="20" t="str">
        <f>VLOOKUP(C14,'2014 Main Scores'!C:E,3,FALSE)</f>
        <v>Markers</v>
      </c>
      <c r="F14" s="21" t="str">
        <f>VLOOKUP(C14,'2014 Main Scores'!C:F,4,FALSE)</f>
        <v>Charlotte James</v>
      </c>
      <c r="G14" s="20" t="str">
        <f>VLOOKUP(C14,'2014 Main Scores'!C:G,5,FALSE)</f>
        <v>Summer Lightening</v>
      </c>
      <c r="H14" s="22" t="str">
        <f>VLOOKUP(C14,'2014 Main Scores'!C:H,6,FALSE)</f>
        <v>N24</v>
      </c>
      <c r="I14" s="22" t="s">
        <v>78</v>
      </c>
      <c r="J14" s="22" t="s">
        <v>80</v>
      </c>
      <c r="K14" s="23">
        <f>VLOOKUP(C14,'2014 Main Scores'!C:K,9,FALSE)</f>
        <v>0</v>
      </c>
      <c r="L14" s="23">
        <f>VLOOKUP(C14,'2014 Main Scores'!C:L,10,FALSE)</f>
        <v>0</v>
      </c>
      <c r="M14" s="23">
        <f>K14+L14</f>
        <v>0</v>
      </c>
      <c r="N14" s="58" t="str">
        <f>VLOOKUP(C14,'2014 Main Scores'!C:N,12,FALSE)</f>
        <v>WITHDRAWN</v>
      </c>
      <c r="O14" s="24"/>
      <c r="P14" s="35"/>
    </row>
    <row r="15" spans="1:18" x14ac:dyDescent="0.2">
      <c r="A15" s="19" t="s">
        <v>21</v>
      </c>
      <c r="B15" s="32">
        <v>0.3527777777777778</v>
      </c>
      <c r="C15" s="19">
        <v>82</v>
      </c>
      <c r="D15" s="20" t="str">
        <f>VLOOKUP(C15,'2014 Main Scores'!C:D,2,FALSE)</f>
        <v>Frampton Family</v>
      </c>
      <c r="E15" s="20" t="str">
        <f>VLOOKUP(C15,'2014 Main Scores'!C:E,3,FALSE)</f>
        <v>Markers</v>
      </c>
      <c r="F15" s="21" t="str">
        <f>VLOOKUP(C15,'2014 Main Scores'!C:F,4,FALSE)</f>
        <v>Matilde Spyvee</v>
      </c>
      <c r="G15" s="20" t="str">
        <f>VLOOKUP(C15,'2014 Main Scores'!C:G,5,FALSE)</f>
        <v>Sannan Valley Orchid</v>
      </c>
      <c r="H15" s="22" t="str">
        <f>VLOOKUP(C15,'2014 Main Scores'!C:H,6,FALSE)</f>
        <v>P18</v>
      </c>
      <c r="I15" s="22" t="s">
        <v>78</v>
      </c>
      <c r="J15" s="22" t="s">
        <v>280</v>
      </c>
      <c r="K15" s="23">
        <f>VLOOKUP(C15,'2014 Main Scores'!C:K,9,FALSE)</f>
        <v>93</v>
      </c>
      <c r="L15" s="23">
        <f>VLOOKUP(C15,'2014 Main Scores'!C:L,10,FALSE)</f>
        <v>44</v>
      </c>
      <c r="M15" s="23">
        <f>K15+L15</f>
        <v>137</v>
      </c>
      <c r="N15" s="58">
        <f>VLOOKUP(C15,'2014 Main Scores'!C:N,12,FALSE)</f>
        <v>0.5708333333333333</v>
      </c>
      <c r="O15" s="24">
        <f>VLOOKUP(C15,'Arena B - P18 (Jnr)'!C:O,13,FALSE)</f>
        <v>9</v>
      </c>
      <c r="P15" s="35"/>
    </row>
    <row r="16" spans="1:18" x14ac:dyDescent="0.2">
      <c r="A16" s="19" t="s">
        <v>21</v>
      </c>
      <c r="B16" s="32">
        <v>0.35694444444444445</v>
      </c>
      <c r="C16" s="19">
        <v>83</v>
      </c>
      <c r="D16" s="20" t="str">
        <f>VLOOKUP(C16,'2014 Main Scores'!C:D,2,FALSE)</f>
        <v>Frampton Family</v>
      </c>
      <c r="E16" s="20" t="str">
        <f>VLOOKUP(C16,'2014 Main Scores'!C:E,3,FALSE)</f>
        <v>Markers</v>
      </c>
      <c r="F16" s="21" t="str">
        <f>VLOOKUP(C16,'2014 Main Scores'!C:F,4,FALSE)</f>
        <v>Ella Marquez-Espada</v>
      </c>
      <c r="G16" s="20" t="str">
        <f>VLOOKUP(C16,'2014 Main Scores'!C:G,5,FALSE)</f>
        <v>Irish Mist</v>
      </c>
      <c r="H16" s="22" t="str">
        <f>VLOOKUP(C16,'2014 Main Scores'!C:H,6,FALSE)</f>
        <v>P18</v>
      </c>
      <c r="I16" s="22" t="s">
        <v>78</v>
      </c>
      <c r="J16" s="22" t="s">
        <v>280</v>
      </c>
      <c r="K16" s="23">
        <f>VLOOKUP(C16,'2014 Main Scores'!C:K,9,FALSE)</f>
        <v>89</v>
      </c>
      <c r="L16" s="23">
        <f>VLOOKUP(C16,'2014 Main Scores'!C:L,10,FALSE)</f>
        <v>44</v>
      </c>
      <c r="M16" s="23">
        <f>K16+L16</f>
        <v>133</v>
      </c>
      <c r="N16" s="58">
        <f>VLOOKUP(C16,'2014 Main Scores'!C:N,12,FALSE)</f>
        <v>0.5541666666666667</v>
      </c>
      <c r="O16" s="24">
        <f>VLOOKUP(C16,'Arena B - P18 (Jnr)'!C:O,13,FALSE)</f>
        <v>12</v>
      </c>
      <c r="P16" s="35"/>
    </row>
    <row r="17" spans="1:18" x14ac:dyDescent="0.2">
      <c r="A17" s="19"/>
      <c r="B17" s="32"/>
      <c r="C17" s="25"/>
      <c r="D17" s="26"/>
      <c r="E17" s="26"/>
      <c r="F17" s="26"/>
      <c r="G17" s="26"/>
      <c r="H17" s="28"/>
      <c r="I17" s="28"/>
      <c r="J17" s="28"/>
      <c r="K17" s="29"/>
      <c r="L17" s="29"/>
      <c r="M17" s="29"/>
      <c r="N17" s="59" t="s">
        <v>313</v>
      </c>
      <c r="O17" s="30" t="s">
        <v>354</v>
      </c>
      <c r="P17" s="36">
        <v>30</v>
      </c>
    </row>
    <row r="18" spans="1:18" x14ac:dyDescent="0.2">
      <c r="A18" s="19" t="s">
        <v>20</v>
      </c>
      <c r="B18" s="32">
        <v>0.51597222222222217</v>
      </c>
      <c r="C18" s="13">
        <v>37</v>
      </c>
      <c r="D18" s="20" t="str">
        <f>VLOOKUP(C18,'2014 Main Scores'!C:D,2,FALSE)</f>
        <v>Kings Leaze</v>
      </c>
      <c r="E18" s="20" t="str">
        <f>VLOOKUP(C18,'2014 Main Scores'!C:E,3,FALSE)</f>
        <v>Royals</v>
      </c>
      <c r="F18" s="21" t="str">
        <f>VLOOKUP(C18,'2014 Main Scores'!C:F,4,FALSE)</f>
        <v>William Collett</v>
      </c>
      <c r="G18" s="20" t="str">
        <f>VLOOKUP(C18,'2014 Main Scores'!C:G,5,FALSE)</f>
        <v>Fleetwood Contradiction</v>
      </c>
      <c r="H18" s="22" t="str">
        <f>VLOOKUP(C18,'2014 Main Scores'!C:H,6,FALSE)</f>
        <v>N24</v>
      </c>
      <c r="I18" s="16" t="s">
        <v>78</v>
      </c>
      <c r="J18" s="16" t="s">
        <v>80</v>
      </c>
      <c r="K18" s="17">
        <f>VLOOKUP(C18,'2014 Main Scores'!C:K,9,FALSE)</f>
        <v>107</v>
      </c>
      <c r="L18" s="17">
        <f>VLOOKUP(C18,'2014 Main Scores'!C:L,10,FALSE)</f>
        <v>60</v>
      </c>
      <c r="M18" s="17">
        <f>K18+L18</f>
        <v>167</v>
      </c>
      <c r="N18" s="57">
        <f>VLOOKUP(C18,'2014 Main Scores'!C:N,12,FALSE)</f>
        <v>0.64230769230769236</v>
      </c>
      <c r="O18" s="24">
        <f>VLOOKUP(C18,'Arena A - N24 (Jnr)'!C:O,13,FALSE)</f>
        <v>5</v>
      </c>
      <c r="P18" s="34"/>
    </row>
    <row r="19" spans="1:18" x14ac:dyDescent="0.2">
      <c r="A19" s="19" t="s">
        <v>20</v>
      </c>
      <c r="B19" s="32">
        <v>0.52083333333333337</v>
      </c>
      <c r="C19" s="19">
        <v>38</v>
      </c>
      <c r="D19" s="20" t="str">
        <f>VLOOKUP(C19,'2014 Main Scores'!C:D,2,FALSE)</f>
        <v>Kings Leaze</v>
      </c>
      <c r="E19" s="20" t="str">
        <f>VLOOKUP(C19,'2014 Main Scores'!C:E,3,FALSE)</f>
        <v>Royals</v>
      </c>
      <c r="F19" s="21" t="str">
        <f>VLOOKUP(C19,'2014 Main Scores'!C:F,4,FALSE)</f>
        <v>April Johnson</v>
      </c>
      <c r="G19" s="20" t="str">
        <f>VLOOKUP(C19,'2014 Main Scores'!C:G,5,FALSE)</f>
        <v>Bryntegllwynau Rocky Robin</v>
      </c>
      <c r="H19" s="22" t="str">
        <f>VLOOKUP(C19,'2014 Main Scores'!C:H,6,FALSE)</f>
        <v>N24</v>
      </c>
      <c r="I19" s="22" t="s">
        <v>78</v>
      </c>
      <c r="J19" s="22" t="s">
        <v>80</v>
      </c>
      <c r="K19" s="23">
        <f>VLOOKUP(C19,'2014 Main Scores'!C:K,9,FALSE)</f>
        <v>113.5</v>
      </c>
      <c r="L19" s="23">
        <f>VLOOKUP(C19,'2014 Main Scores'!C:L,10,FALSE)</f>
        <v>62.5</v>
      </c>
      <c r="M19" s="23">
        <f>K19+L19</f>
        <v>176</v>
      </c>
      <c r="N19" s="58">
        <f>VLOOKUP(C19,'2014 Main Scores'!C:N,12,FALSE)</f>
        <v>0.67692307692307696</v>
      </c>
      <c r="O19" s="24">
        <f>VLOOKUP(C19,'Arena A - N24 (Jnr)'!C:O,13,FALSE)</f>
        <v>2</v>
      </c>
      <c r="P19" s="35"/>
    </row>
    <row r="20" spans="1:18" x14ac:dyDescent="0.2">
      <c r="A20" s="19" t="s">
        <v>21</v>
      </c>
      <c r="B20" s="32">
        <v>0.36180555555555555</v>
      </c>
      <c r="C20" s="19">
        <v>84</v>
      </c>
      <c r="D20" s="20" t="str">
        <f>VLOOKUP(C20,'2014 Main Scores'!C:D,2,FALSE)</f>
        <v>Kings Leaze</v>
      </c>
      <c r="E20" s="20" t="str">
        <f>VLOOKUP(C20,'2014 Main Scores'!C:E,3,FALSE)</f>
        <v>Royals</v>
      </c>
      <c r="F20" s="21" t="str">
        <f>VLOOKUP(C20,'2014 Main Scores'!C:F,4,FALSE)</f>
        <v>Abbey Read</v>
      </c>
      <c r="G20" s="20" t="str">
        <f>VLOOKUP(C20,'2014 Main Scores'!C:G,5,FALSE)</f>
        <v>Blackwood Clover</v>
      </c>
      <c r="H20" s="22" t="str">
        <f>VLOOKUP(C20,'2014 Main Scores'!C:H,6,FALSE)</f>
        <v>P18</v>
      </c>
      <c r="I20" s="22" t="s">
        <v>78</v>
      </c>
      <c r="J20" s="22" t="s">
        <v>280</v>
      </c>
      <c r="K20" s="23">
        <f>VLOOKUP(C20,'2014 Main Scores'!C:K,9,FALSE)</f>
        <v>110</v>
      </c>
      <c r="L20" s="23">
        <f>VLOOKUP(C20,'2014 Main Scores'!C:L,10,FALSE)</f>
        <v>54</v>
      </c>
      <c r="M20" s="23">
        <f>K20+L20</f>
        <v>164</v>
      </c>
      <c r="N20" s="58">
        <f>VLOOKUP(C20,'2014 Main Scores'!C:N,12,FALSE)</f>
        <v>0.68333333333333335</v>
      </c>
      <c r="O20" s="24">
        <f>VLOOKUP(C20,'Arena B - P18 (Jnr)'!C:O,13,FALSE)</f>
        <v>2</v>
      </c>
      <c r="P20" s="35"/>
    </row>
    <row r="21" spans="1:18" x14ac:dyDescent="0.2">
      <c r="A21" s="19" t="s">
        <v>21</v>
      </c>
      <c r="B21" s="32">
        <v>0.3659722222222222</v>
      </c>
      <c r="C21" s="19">
        <v>85</v>
      </c>
      <c r="D21" s="20" t="str">
        <f>VLOOKUP(C21,'2014 Main Scores'!C:D,2,FALSE)</f>
        <v>Kings Leaze</v>
      </c>
      <c r="E21" s="20" t="str">
        <f>VLOOKUP(C21,'2014 Main Scores'!C:E,3,FALSE)</f>
        <v>Royals</v>
      </c>
      <c r="F21" s="21" t="str">
        <f>VLOOKUP(C21,'2014 Main Scores'!C:F,4,FALSE)</f>
        <v>Emma Comley</v>
      </c>
      <c r="G21" s="20" t="str">
        <f>VLOOKUP(C21,'2014 Main Scores'!C:G,5,FALSE)</f>
        <v>Master Eclipse</v>
      </c>
      <c r="H21" s="22" t="str">
        <f>VLOOKUP(C21,'2014 Main Scores'!C:H,6,FALSE)</f>
        <v>P18</v>
      </c>
      <c r="I21" s="22" t="s">
        <v>78</v>
      </c>
      <c r="J21" s="22" t="s">
        <v>280</v>
      </c>
      <c r="K21" s="23">
        <f>VLOOKUP(C21,'2014 Main Scores'!C:K,9,FALSE)</f>
        <v>93</v>
      </c>
      <c r="L21" s="23">
        <f>VLOOKUP(C21,'2014 Main Scores'!C:L,10,FALSE)</f>
        <v>46</v>
      </c>
      <c r="M21" s="23">
        <f>K21+L21</f>
        <v>139</v>
      </c>
      <c r="N21" s="58">
        <f>VLOOKUP(C21,'2014 Main Scores'!C:N,12,FALSE)</f>
        <v>0.57916666666666672</v>
      </c>
      <c r="O21" s="24">
        <f>VLOOKUP(C21,'Arena B - P18 (Jnr)'!C:O,13,FALSE)</f>
        <v>8</v>
      </c>
      <c r="P21" s="35"/>
    </row>
    <row r="22" spans="1:18" x14ac:dyDescent="0.2">
      <c r="A22" s="19"/>
      <c r="B22" s="32"/>
      <c r="C22" s="25"/>
      <c r="D22" s="26"/>
      <c r="E22" s="26"/>
      <c r="F22" s="26"/>
      <c r="G22" s="26"/>
      <c r="H22" s="28"/>
      <c r="I22" s="28"/>
      <c r="J22" s="28"/>
      <c r="K22" s="29"/>
      <c r="L22" s="29"/>
      <c r="M22" s="29"/>
      <c r="N22" s="59" t="s">
        <v>313</v>
      </c>
      <c r="O22" s="30" t="s">
        <v>348</v>
      </c>
      <c r="P22" s="36">
        <f>SMALL(O18:O21,1)+SMALL(O18:O21,2)+SMALL(O18:O21,3)</f>
        <v>9</v>
      </c>
    </row>
    <row r="23" spans="1:18" x14ac:dyDescent="0.2">
      <c r="A23" s="19" t="s">
        <v>20</v>
      </c>
      <c r="B23" s="32">
        <v>0.46180555555555558</v>
      </c>
      <c r="C23" s="13">
        <v>25</v>
      </c>
      <c r="D23" s="20" t="str">
        <f>VLOOKUP(C23,'2014 Main Scores'!C:D,2,FALSE)</f>
        <v>Swindon</v>
      </c>
      <c r="E23" s="20" t="str">
        <f>VLOOKUP(C23,'2014 Main Scores'!C:E,3,FALSE)</f>
        <v>Bridoons</v>
      </c>
      <c r="F23" s="21" t="str">
        <f>VLOOKUP(C23,'2014 Main Scores'!C:F,4,FALSE)</f>
        <v>Olivia Hoyland</v>
      </c>
      <c r="G23" s="20" t="str">
        <f>VLOOKUP(C23,'2014 Main Scores'!C:G,5,FALSE)</f>
        <v>Crystal</v>
      </c>
      <c r="H23" s="22" t="str">
        <f>VLOOKUP(C23,'2014 Main Scores'!C:H,6,FALSE)</f>
        <v>N24</v>
      </c>
      <c r="I23" s="16" t="s">
        <v>78</v>
      </c>
      <c r="J23" s="16" t="s">
        <v>80</v>
      </c>
      <c r="K23" s="17">
        <f>VLOOKUP(C23,'2014 Main Scores'!C:K,9,FALSE)</f>
        <v>121.5</v>
      </c>
      <c r="L23" s="17">
        <f>VLOOKUP(C23,'2014 Main Scores'!C:L,10,FALSE)</f>
        <v>65.5</v>
      </c>
      <c r="M23" s="17">
        <f>K23+L23</f>
        <v>187</v>
      </c>
      <c r="N23" s="57">
        <f>VLOOKUP(C23,'2014 Main Scores'!C:N,12,FALSE)</f>
        <v>0.71923076923076923</v>
      </c>
      <c r="O23" s="24">
        <f>VLOOKUP(C23,'Arena A - N24 (Jnr)'!C:O,13,FALSE)</f>
        <v>1</v>
      </c>
      <c r="P23" s="34"/>
    </row>
    <row r="24" spans="1:18" s="2" customFormat="1" x14ac:dyDescent="0.2">
      <c r="A24" s="19" t="s">
        <v>20</v>
      </c>
      <c r="B24" s="32">
        <v>0.46666666666666662</v>
      </c>
      <c r="C24" s="19">
        <v>26</v>
      </c>
      <c r="D24" s="20" t="str">
        <f>VLOOKUP(C24,'2014 Main Scores'!C:D,2,FALSE)</f>
        <v>Swindon</v>
      </c>
      <c r="E24" s="20" t="str">
        <f>VLOOKUP(C24,'2014 Main Scores'!C:E,3,FALSE)</f>
        <v>Bridoons</v>
      </c>
      <c r="F24" s="21" t="str">
        <f>VLOOKUP(C24,'2014 Main Scores'!C:F,4,FALSE)</f>
        <v>Phoebe Keith</v>
      </c>
      <c r="G24" s="20" t="str">
        <f>VLOOKUP(C24,'2014 Main Scores'!C:G,5,FALSE)</f>
        <v>Berry Hill Rose</v>
      </c>
      <c r="H24" s="22" t="str">
        <f>VLOOKUP(C24,'2014 Main Scores'!C:H,6,FALSE)</f>
        <v>N24</v>
      </c>
      <c r="I24" s="22" t="s">
        <v>78</v>
      </c>
      <c r="J24" s="22" t="s">
        <v>80</v>
      </c>
      <c r="K24" s="23" t="str">
        <f>VLOOKUP(C24,'2014 Main Scores'!C:K,9,FALSE)</f>
        <v>WITHDRAWN</v>
      </c>
      <c r="L24" s="23"/>
      <c r="M24" s="23"/>
      <c r="N24" s="58" t="str">
        <f>VLOOKUP(C24,'2014 Main Scores'!C:N,12,FALSE)</f>
        <v>WITHDRAWN</v>
      </c>
      <c r="O24" s="24"/>
      <c r="P24" s="35"/>
      <c r="Q24"/>
      <c r="R24"/>
    </row>
    <row r="25" spans="1:18" x14ac:dyDescent="0.2">
      <c r="A25" s="19" t="s">
        <v>21</v>
      </c>
      <c r="B25" s="32">
        <v>0.3979166666666667</v>
      </c>
      <c r="C25" s="19">
        <v>92</v>
      </c>
      <c r="D25" s="20" t="str">
        <f>VLOOKUP(C25,'2014 Main Scores'!C:D,2,FALSE)</f>
        <v>Swindon</v>
      </c>
      <c r="E25" s="20" t="str">
        <f>VLOOKUP(C25,'2014 Main Scores'!C:E,3,FALSE)</f>
        <v>Bridoons</v>
      </c>
      <c r="F25" s="21" t="str">
        <f>VLOOKUP(C25,'2014 Main Scores'!C:F,4,FALSE)</f>
        <v>Lowenna Davis</v>
      </c>
      <c r="G25" s="20" t="str">
        <f>VLOOKUP(C25,'2014 Main Scores'!C:G,5,FALSE)</f>
        <v>Redhill Frisk Me</v>
      </c>
      <c r="H25" s="22" t="str">
        <f>VLOOKUP(C25,'2014 Main Scores'!C:H,6,FALSE)</f>
        <v>P18</v>
      </c>
      <c r="I25" s="22" t="s">
        <v>78</v>
      </c>
      <c r="J25" s="22" t="s">
        <v>280</v>
      </c>
      <c r="K25" s="23">
        <f>VLOOKUP(C25,'2014 Main Scores'!C:K,9,FALSE)</f>
        <v>83</v>
      </c>
      <c r="L25" s="23">
        <f>VLOOKUP(C25,'2014 Main Scores'!C:L,10,FALSE)</f>
        <v>42</v>
      </c>
      <c r="M25" s="23">
        <f>K25+L25</f>
        <v>125</v>
      </c>
      <c r="N25" s="58">
        <f>VLOOKUP(C25,'2014 Main Scores'!C:N,12,FALSE)</f>
        <v>0.52083333333333337</v>
      </c>
      <c r="O25" s="24">
        <f>VLOOKUP(C25,'Arena B - P18 (Jnr)'!C:O,13,FALSE)</f>
        <v>14</v>
      </c>
      <c r="P25" s="35"/>
    </row>
    <row r="26" spans="1:18" x14ac:dyDescent="0.2">
      <c r="A26" s="19" t="s">
        <v>21</v>
      </c>
      <c r="B26" s="32">
        <v>0.40208333333333335</v>
      </c>
      <c r="C26" s="19">
        <v>93</v>
      </c>
      <c r="D26" s="20" t="str">
        <f>VLOOKUP(C26,'2014 Main Scores'!C:D,2,FALSE)</f>
        <v>Swindon</v>
      </c>
      <c r="E26" s="20" t="str">
        <f>VLOOKUP(C26,'2014 Main Scores'!C:E,3,FALSE)</f>
        <v>Bridoons</v>
      </c>
      <c r="F26" s="21" t="str">
        <f>VLOOKUP(C26,'2014 Main Scores'!C:F,4,FALSE)</f>
        <v>Charlotte Webb</v>
      </c>
      <c r="G26" s="20" t="str">
        <f>VLOOKUP(C26,'2014 Main Scores'!C:G,5,FALSE)</f>
        <v>Spirit</v>
      </c>
      <c r="H26" s="22" t="str">
        <f>VLOOKUP(C26,'2014 Main Scores'!C:H,6,FALSE)</f>
        <v>P18</v>
      </c>
      <c r="I26" s="22" t="s">
        <v>78</v>
      </c>
      <c r="J26" s="22" t="s">
        <v>280</v>
      </c>
      <c r="K26" s="23">
        <f>VLOOKUP(C26,'2014 Main Scores'!C:K,9,FALSE)</f>
        <v>105</v>
      </c>
      <c r="L26" s="23">
        <f>VLOOKUP(C26,'2014 Main Scores'!C:L,10,FALSE)</f>
        <v>50</v>
      </c>
      <c r="M26" s="23">
        <f>K26+L26</f>
        <v>155</v>
      </c>
      <c r="N26" s="58">
        <f>VLOOKUP(C26,'2014 Main Scores'!C:N,12,FALSE)</f>
        <v>0.64583333333333337</v>
      </c>
      <c r="O26" s="24">
        <f>VLOOKUP(C26,'Arena B - P18 (Jnr)'!C:O,13,FALSE)</f>
        <v>3</v>
      </c>
      <c r="P26" s="35"/>
    </row>
    <row r="27" spans="1:18" x14ac:dyDescent="0.2">
      <c r="A27" s="19"/>
      <c r="B27" s="32"/>
      <c r="C27" s="25"/>
      <c r="D27" s="26"/>
      <c r="E27" s="26"/>
      <c r="F27" s="27"/>
      <c r="G27" s="27"/>
      <c r="H27" s="28"/>
      <c r="I27" s="28"/>
      <c r="J27" s="28"/>
      <c r="K27" s="29"/>
      <c r="L27" s="29"/>
      <c r="M27" s="29"/>
      <c r="N27" s="59" t="s">
        <v>313</v>
      </c>
      <c r="O27" s="30" t="s">
        <v>351</v>
      </c>
      <c r="P27" s="36">
        <v>18</v>
      </c>
    </row>
    <row r="28" spans="1:18" x14ac:dyDescent="0.2">
      <c r="A28" s="19" t="s">
        <v>20</v>
      </c>
      <c r="B28" s="32">
        <v>0.47083333333333338</v>
      </c>
      <c r="C28" s="13">
        <v>27</v>
      </c>
      <c r="D28" s="20" t="str">
        <f>VLOOKUP(C28,'2014 Main Scores'!C:D,2,FALSE)</f>
        <v>Swindon</v>
      </c>
      <c r="E28" s="20" t="str">
        <f>VLOOKUP(C28,'2014 Main Scores'!C:E,3,FALSE)</f>
        <v>Snaffles</v>
      </c>
      <c r="F28" s="21" t="str">
        <f>VLOOKUP(C28,'2014 Main Scores'!C:F,4,FALSE)</f>
        <v>Lowenna Davis</v>
      </c>
      <c r="G28" s="20" t="str">
        <f>VLOOKUP(C28,'2014 Main Scores'!C:G,5,FALSE)</f>
        <v>Stella Luminosa</v>
      </c>
      <c r="H28" s="22" t="str">
        <f>VLOOKUP(C28,'2014 Main Scores'!C:H,6,FALSE)</f>
        <v>N24</v>
      </c>
      <c r="I28" s="16" t="s">
        <v>78</v>
      </c>
      <c r="J28" s="16" t="s">
        <v>80</v>
      </c>
      <c r="K28" s="17">
        <f>VLOOKUP(C28,'2014 Main Scores'!C:K,9,FALSE)</f>
        <v>105.5</v>
      </c>
      <c r="L28" s="17">
        <f>VLOOKUP(C28,'2014 Main Scores'!C:L,10,FALSE)</f>
        <v>56.5</v>
      </c>
      <c r="M28" s="17">
        <f>K28+L28</f>
        <v>162</v>
      </c>
      <c r="N28" s="57">
        <f>VLOOKUP(C28,'2014 Main Scores'!C:N,12,FALSE)</f>
        <v>0.62307692307692308</v>
      </c>
      <c r="O28" s="24">
        <f>VLOOKUP(C28,'Arena A - N24 (Jnr)'!C:O,13,FALSE)</f>
        <v>7</v>
      </c>
      <c r="P28" s="34"/>
    </row>
    <row r="29" spans="1:18" x14ac:dyDescent="0.2">
      <c r="A29" s="19" t="s">
        <v>20</v>
      </c>
      <c r="B29" s="32">
        <v>0.47569444444444442</v>
      </c>
      <c r="C29" s="19">
        <v>28</v>
      </c>
      <c r="D29" s="20" t="str">
        <f>VLOOKUP(C29,'2014 Main Scores'!C:D,2,FALSE)</f>
        <v>Swindon</v>
      </c>
      <c r="E29" s="20" t="str">
        <f>VLOOKUP(C29,'2014 Main Scores'!C:E,3,FALSE)</f>
        <v>Snaffles</v>
      </c>
      <c r="F29" s="21" t="str">
        <f>VLOOKUP(C29,'2014 Main Scores'!C:F,4,FALSE)</f>
        <v>Laura Windel</v>
      </c>
      <c r="G29" s="20" t="str">
        <f>VLOOKUP(C29,'2014 Main Scores'!C:G,5,FALSE)</f>
        <v>Pendragon VI (Mystic Blue)</v>
      </c>
      <c r="H29" s="22" t="str">
        <f>VLOOKUP(C29,'2014 Main Scores'!C:H,6,FALSE)</f>
        <v>N24</v>
      </c>
      <c r="I29" s="22" t="s">
        <v>78</v>
      </c>
      <c r="J29" s="22" t="s">
        <v>80</v>
      </c>
      <c r="K29" s="23">
        <f>VLOOKUP(C29,'2014 Main Scores'!C:K,9,FALSE)</f>
        <v>108.5</v>
      </c>
      <c r="L29" s="23">
        <f>VLOOKUP(C29,'2014 Main Scores'!C:L,10,FALSE)</f>
        <v>57.5</v>
      </c>
      <c r="M29" s="23">
        <f>K29+L29</f>
        <v>166</v>
      </c>
      <c r="N29" s="58">
        <f>VLOOKUP(C29,'2014 Main Scores'!C:N,12,FALSE)</f>
        <v>0.63846153846153841</v>
      </c>
      <c r="O29" s="24">
        <f>VLOOKUP(C29,'Arena A - N24 (Jnr)'!C:O,13,FALSE)</f>
        <v>6</v>
      </c>
      <c r="P29" s="35"/>
    </row>
    <row r="30" spans="1:18" x14ac:dyDescent="0.2">
      <c r="A30" s="19" t="s">
        <v>21</v>
      </c>
      <c r="B30" s="32">
        <v>0.3888888888888889</v>
      </c>
      <c r="C30" s="19">
        <v>90</v>
      </c>
      <c r="D30" s="20" t="str">
        <f>VLOOKUP(C30,'2014 Main Scores'!C:D,2,FALSE)</f>
        <v>Swindon</v>
      </c>
      <c r="E30" s="20" t="str">
        <f>VLOOKUP(C30,'2014 Main Scores'!C:E,3,FALSE)</f>
        <v>Snaffles</v>
      </c>
      <c r="F30" s="21" t="str">
        <f>VLOOKUP(C30,'2014 Main Scores'!C:F,4,FALSE)</f>
        <v>Issy Cole</v>
      </c>
      <c r="G30" s="20" t="str">
        <f>VLOOKUP(C30,'2014 Main Scores'!C:G,5,FALSE)</f>
        <v>Jaysan</v>
      </c>
      <c r="H30" s="22" t="str">
        <f>VLOOKUP(C30,'2014 Main Scores'!C:H,6,FALSE)</f>
        <v>P18</v>
      </c>
      <c r="I30" s="22" t="s">
        <v>78</v>
      </c>
      <c r="J30" s="22" t="s">
        <v>280</v>
      </c>
      <c r="K30" s="23">
        <f>VLOOKUP(C30,'2014 Main Scores'!C:K,9,FALSE)</f>
        <v>90</v>
      </c>
      <c r="L30" s="23">
        <f>VLOOKUP(C30,'2014 Main Scores'!C:L,10,FALSE)</f>
        <v>44</v>
      </c>
      <c r="M30" s="23">
        <f>K30+L30</f>
        <v>134</v>
      </c>
      <c r="N30" s="58">
        <f>VLOOKUP(C30,'2014 Main Scores'!C:N,12,FALSE)</f>
        <v>0.55833333333333335</v>
      </c>
      <c r="O30" s="24">
        <f>VLOOKUP(C30,'Arena B - P18 (Jnr)'!C:O,13,FALSE)</f>
        <v>11</v>
      </c>
      <c r="P30" s="35"/>
    </row>
    <row r="31" spans="1:18" x14ac:dyDescent="0.2">
      <c r="A31" s="19" t="s">
        <v>21</v>
      </c>
      <c r="B31" s="32">
        <v>0.39374999999999999</v>
      </c>
      <c r="C31" s="19">
        <v>91</v>
      </c>
      <c r="D31" s="20" t="str">
        <f>VLOOKUP(C31,'2014 Main Scores'!C:D,2,FALSE)</f>
        <v>Swindon</v>
      </c>
      <c r="E31" s="20" t="str">
        <f>VLOOKUP(C31,'2014 Main Scores'!C:E,3,FALSE)</f>
        <v>Snaffles</v>
      </c>
      <c r="F31" s="21" t="str">
        <f>VLOOKUP(C31,'2014 Main Scores'!C:F,4,FALSE)</f>
        <v>Sasha Hargreave</v>
      </c>
      <c r="G31" s="20" t="str">
        <f>VLOOKUP(C31,'2014 Main Scores'!C:G,5,FALSE)</f>
        <v>Cranny Volt</v>
      </c>
      <c r="H31" s="22" t="str">
        <f>VLOOKUP(C31,'2014 Main Scores'!C:H,6,FALSE)</f>
        <v>P18</v>
      </c>
      <c r="I31" s="22" t="s">
        <v>78</v>
      </c>
      <c r="J31" s="22" t="s">
        <v>280</v>
      </c>
      <c r="K31" s="23">
        <f>VLOOKUP(C31,'2014 Main Scores'!C:K,9,FALSE)</f>
        <v>115</v>
      </c>
      <c r="L31" s="23">
        <f>VLOOKUP(C31,'2014 Main Scores'!C:L,10,FALSE)</f>
        <v>58</v>
      </c>
      <c r="M31" s="23">
        <f>K31+L31</f>
        <v>173</v>
      </c>
      <c r="N31" s="58">
        <f>VLOOKUP(C31,'2014 Main Scores'!C:N,12,FALSE)</f>
        <v>0.72083333333333333</v>
      </c>
      <c r="O31" s="24">
        <f>VLOOKUP(C31,'Arena B - P18 (Jnr)'!C:O,13,FALSE)</f>
        <v>1</v>
      </c>
      <c r="P31" s="35"/>
    </row>
    <row r="32" spans="1:18" x14ac:dyDescent="0.2">
      <c r="A32" s="19"/>
      <c r="B32" s="32"/>
      <c r="C32" s="25"/>
      <c r="D32" s="26"/>
      <c r="E32" s="26"/>
      <c r="F32" s="26"/>
      <c r="G32" s="26"/>
      <c r="H32" s="28"/>
      <c r="I32" s="28"/>
      <c r="J32" s="28"/>
      <c r="K32" s="29"/>
      <c r="L32" s="29"/>
      <c r="M32" s="29"/>
      <c r="N32" s="59" t="s">
        <v>313</v>
      </c>
      <c r="O32" s="30" t="s">
        <v>349</v>
      </c>
      <c r="P32" s="36">
        <f>SMALL(O28:O31,1)+SMALL(O28:O31,2)+SMALL(O28:O31,3)</f>
        <v>14</v>
      </c>
    </row>
    <row r="33" spans="1:18" x14ac:dyDescent="0.2">
      <c r="A33" s="19" t="s">
        <v>20</v>
      </c>
      <c r="B33" s="32">
        <v>0.47986111111111113</v>
      </c>
      <c r="C33" s="13">
        <v>29</v>
      </c>
      <c r="D33" s="20" t="str">
        <f>VLOOKUP(C33,'2014 Main Scores'!C:D,2,FALSE)</f>
        <v>Wessex Gold</v>
      </c>
      <c r="E33" s="20" t="str">
        <f>VLOOKUP(C33,'2014 Main Scores'!C:E,3,FALSE)</f>
        <v>Browbands</v>
      </c>
      <c r="F33" s="21" t="str">
        <f>VLOOKUP(C33,'2014 Main Scores'!C:F,4,FALSE)</f>
        <v>Zoe Thompson</v>
      </c>
      <c r="G33" s="20" t="str">
        <f>VLOOKUP(C33,'2014 Main Scores'!C:G,5,FALSE)</f>
        <v>Ready Steady Go</v>
      </c>
      <c r="H33" s="22" t="str">
        <f>VLOOKUP(C33,'2014 Main Scores'!C:H,6,FALSE)</f>
        <v>N24</v>
      </c>
      <c r="I33" s="16" t="s">
        <v>78</v>
      </c>
      <c r="J33" s="16" t="s">
        <v>80</v>
      </c>
      <c r="K33" s="17">
        <f>VLOOKUP(C33,'2014 Main Scores'!C:K,9,FALSE)</f>
        <v>104</v>
      </c>
      <c r="L33" s="17">
        <f>VLOOKUP(C33,'2014 Main Scores'!C:L,10,FALSE)</f>
        <v>53</v>
      </c>
      <c r="M33" s="17">
        <f>K33+L33</f>
        <v>157</v>
      </c>
      <c r="N33" s="57">
        <f>VLOOKUP(C33,'2014 Main Scores'!C:N,12,FALSE)</f>
        <v>0.60384615384615381</v>
      </c>
      <c r="O33" s="24">
        <f>VLOOKUP(C33,'Arena A - N24 (Jnr)'!C:O,13,FALSE)</f>
        <v>8</v>
      </c>
      <c r="P33" s="34"/>
    </row>
    <row r="34" spans="1:18" x14ac:dyDescent="0.2">
      <c r="A34" s="19" t="s">
        <v>20</v>
      </c>
      <c r="B34" s="32">
        <v>0.48472222222222222</v>
      </c>
      <c r="C34" s="19">
        <v>30</v>
      </c>
      <c r="D34" s="20" t="str">
        <f>VLOOKUP(C34,'2014 Main Scores'!C:D,2,FALSE)</f>
        <v>Wessex Gold</v>
      </c>
      <c r="E34" s="20" t="str">
        <f>VLOOKUP(C34,'2014 Main Scores'!C:E,3,FALSE)</f>
        <v>Browbands</v>
      </c>
      <c r="F34" s="21" t="str">
        <f>VLOOKUP(C34,'2014 Main Scores'!C:F,4,FALSE)</f>
        <v>Abbie Robins</v>
      </c>
      <c r="G34" s="20" t="str">
        <f>VLOOKUP(C34,'2014 Main Scores'!C:G,5,FALSE)</f>
        <v>Sky Spotty</v>
      </c>
      <c r="H34" s="22" t="str">
        <f>VLOOKUP(C34,'2014 Main Scores'!C:H,6,FALSE)</f>
        <v>N24</v>
      </c>
      <c r="I34" s="22" t="s">
        <v>78</v>
      </c>
      <c r="J34" s="22" t="s">
        <v>80</v>
      </c>
      <c r="K34" s="23">
        <f>VLOOKUP(C34,'2014 Main Scores'!C:K,9,FALSE)</f>
        <v>100</v>
      </c>
      <c r="L34" s="23">
        <f>VLOOKUP(C34,'2014 Main Scores'!C:L,10,FALSE)</f>
        <v>51</v>
      </c>
      <c r="M34" s="23">
        <f>K34+L34</f>
        <v>151</v>
      </c>
      <c r="N34" s="58">
        <f>VLOOKUP(C34,'2014 Main Scores'!C:N,12,FALSE)</f>
        <v>0.58076923076923082</v>
      </c>
      <c r="O34" s="24">
        <f>VLOOKUP(C34,'Arena A - N24 (Jnr)'!C:O,13,FALSE)</f>
        <v>10</v>
      </c>
      <c r="P34" s="35"/>
    </row>
    <row r="35" spans="1:18" x14ac:dyDescent="0.2">
      <c r="A35" s="19" t="s">
        <v>21</v>
      </c>
      <c r="B35" s="32">
        <v>0.34375</v>
      </c>
      <c r="C35" s="19">
        <v>80</v>
      </c>
      <c r="D35" s="20" t="str">
        <f>VLOOKUP(C35,'2014 Main Scores'!C:D,2,FALSE)</f>
        <v>Wessex Gold</v>
      </c>
      <c r="E35" s="20" t="str">
        <f>VLOOKUP(C35,'2014 Main Scores'!C:E,3,FALSE)</f>
        <v>Browbands</v>
      </c>
      <c r="F35" s="21" t="str">
        <f>VLOOKUP(C35,'2014 Main Scores'!C:F,4,FALSE)</f>
        <v>Daniel Lane</v>
      </c>
      <c r="G35" s="20" t="str">
        <f>VLOOKUP(C35,'2014 Main Scores'!C:G,5,FALSE)</f>
        <v>Kimi</v>
      </c>
      <c r="H35" s="22" t="str">
        <f>VLOOKUP(C35,'2014 Main Scores'!C:H,6,FALSE)</f>
        <v>P18</v>
      </c>
      <c r="I35" s="22" t="s">
        <v>78</v>
      </c>
      <c r="J35" s="22" t="s">
        <v>280</v>
      </c>
      <c r="K35" s="23">
        <f>VLOOKUP(C35,'2014 Main Scores'!C:K,9,FALSE)</f>
        <v>101</v>
      </c>
      <c r="L35" s="23">
        <f>VLOOKUP(C35,'2014 Main Scores'!C:L,10,FALSE)</f>
        <v>52</v>
      </c>
      <c r="M35" s="23">
        <f>K35+L35</f>
        <v>153</v>
      </c>
      <c r="N35" s="58">
        <f>VLOOKUP(C35,'2014 Main Scores'!C:N,12,FALSE)</f>
        <v>0.63749999999999996</v>
      </c>
      <c r="O35" s="24">
        <f>VLOOKUP(C35,'Arena B - P18 (Jnr)'!C:O,13,FALSE)</f>
        <v>4</v>
      </c>
      <c r="P35" s="35"/>
    </row>
    <row r="36" spans="1:18" x14ac:dyDescent="0.2">
      <c r="A36" s="19" t="s">
        <v>21</v>
      </c>
      <c r="B36" s="32">
        <v>0.34791666666666665</v>
      </c>
      <c r="C36" s="19">
        <v>81</v>
      </c>
      <c r="D36" s="20" t="str">
        <f>VLOOKUP(C36,'2014 Main Scores'!C:D,2,FALSE)</f>
        <v>Wessex Gold</v>
      </c>
      <c r="E36" s="20" t="str">
        <f>VLOOKUP(C36,'2014 Main Scores'!C:E,3,FALSE)</f>
        <v>Browbands</v>
      </c>
      <c r="F36" s="21" t="str">
        <f>VLOOKUP(C36,'2014 Main Scores'!C:F,4,FALSE)</f>
        <v>Sophia Ragmar</v>
      </c>
      <c r="G36" s="20" t="str">
        <f>VLOOKUP(C36,'2014 Main Scores'!C:G,5,FALSE)</f>
        <v>Splash</v>
      </c>
      <c r="H36" s="22" t="str">
        <f>VLOOKUP(C36,'2014 Main Scores'!C:H,6,FALSE)</f>
        <v>P18</v>
      </c>
      <c r="I36" s="22" t="s">
        <v>78</v>
      </c>
      <c r="J36" s="22" t="s">
        <v>280</v>
      </c>
      <c r="K36" s="23">
        <f>VLOOKUP(C36,'2014 Main Scores'!C:K,9,FALSE)</f>
        <v>97</v>
      </c>
      <c r="L36" s="23">
        <f>VLOOKUP(C36,'2014 Main Scores'!C:L,10,FALSE)</f>
        <v>48</v>
      </c>
      <c r="M36" s="23">
        <f>K36+L36</f>
        <v>145</v>
      </c>
      <c r="N36" s="58">
        <f>VLOOKUP(C36,'2014 Main Scores'!C:N,12,FALSE)</f>
        <v>0.60416666666666663</v>
      </c>
      <c r="O36" s="24">
        <f>VLOOKUP(C36,'Arena B - P18 (Jnr)'!C:O,13,FALSE)</f>
        <v>5</v>
      </c>
      <c r="P36" s="35"/>
    </row>
    <row r="37" spans="1:18" x14ac:dyDescent="0.2">
      <c r="A37" s="25"/>
      <c r="B37" s="33"/>
      <c r="C37" s="25"/>
      <c r="D37" s="26"/>
      <c r="E37" s="26"/>
      <c r="F37" s="26"/>
      <c r="G37" s="26"/>
      <c r="H37" s="28"/>
      <c r="I37" s="28"/>
      <c r="J37" s="28"/>
      <c r="K37" s="29"/>
      <c r="L37" s="29"/>
      <c r="M37" s="29"/>
      <c r="N37" s="59" t="s">
        <v>313</v>
      </c>
      <c r="O37" s="30" t="s">
        <v>350</v>
      </c>
      <c r="P37" s="36">
        <f>SMALL(O33:O36,1)+SMALL(O33:O36,2)+SMALL(O33:O36,3)</f>
        <v>17</v>
      </c>
    </row>
    <row r="38" spans="1:18" x14ac:dyDescent="0.2">
      <c r="B38" s="3"/>
      <c r="D38" s="7"/>
      <c r="E38" s="7"/>
      <c r="F38" s="7"/>
      <c r="G38" s="7"/>
    </row>
    <row r="39" spans="1:18" x14ac:dyDescent="0.2">
      <c r="B39" s="3"/>
      <c r="D39" s="7"/>
      <c r="E39" s="7"/>
      <c r="F39" s="8"/>
      <c r="G39" s="7"/>
    </row>
    <row r="40" spans="1:18" x14ac:dyDescent="0.2">
      <c r="B40" s="3"/>
      <c r="D40" s="7"/>
      <c r="E40" s="7"/>
      <c r="F40" s="7"/>
      <c r="G40" s="7"/>
    </row>
    <row r="41" spans="1:18" x14ac:dyDescent="0.2">
      <c r="B41" s="3"/>
      <c r="D41" s="7"/>
      <c r="E41" s="7"/>
      <c r="F41" s="8"/>
      <c r="G41" s="7"/>
    </row>
    <row r="42" spans="1:18" x14ac:dyDescent="0.2">
      <c r="B42" s="3"/>
      <c r="D42" s="7"/>
      <c r="E42" s="7"/>
      <c r="F42" s="7"/>
      <c r="G42" s="7"/>
    </row>
    <row r="43" spans="1:18" x14ac:dyDescent="0.2">
      <c r="A43" s="1"/>
      <c r="B43" s="1"/>
      <c r="C43" s="1"/>
      <c r="D43" s="6"/>
      <c r="E43" s="6"/>
      <c r="F43" s="6"/>
      <c r="G43" s="6"/>
      <c r="H43" s="6"/>
      <c r="I43" s="6"/>
      <c r="J43" s="6"/>
      <c r="P43" s="2"/>
      <c r="Q43" s="2"/>
      <c r="R43" s="2"/>
    </row>
    <row r="44" spans="1:18" x14ac:dyDescent="0.2">
      <c r="B44" s="3"/>
    </row>
  </sheetData>
  <autoFilter ref="A2:R44"/>
  <sortState ref="A2:R35">
    <sortCondition ref="D2:D35"/>
  </sortState>
  <pageMargins left="0.70866141732283472" right="0.70866141732283472" top="0.74803149606299213" bottom="0.74803149606299213" header="0.31496062992125984" footer="0.31496062992125984"/>
  <pageSetup paperSize="9" scale="62" fitToHeight="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27"/>
  <sheetViews>
    <sheetView topLeftCell="C1" workbookViewId="0">
      <selection activeCell="C2" sqref="A2:XFD26"/>
    </sheetView>
  </sheetViews>
  <sheetFormatPr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5.75" style="9" customWidth="1"/>
    <col min="5" max="5" width="14.125" style="9" customWidth="1"/>
    <col min="6" max="6" width="19.125" style="9" customWidth="1"/>
    <col min="7" max="7" width="26.75" style="9" customWidth="1"/>
    <col min="8" max="8" width="7.625" style="9" hidden="1" customWidth="1"/>
    <col min="9" max="9" width="12.125" style="9" hidden="1" customWidth="1"/>
    <col min="10" max="10" width="16.125" style="9" hidden="1" customWidth="1"/>
    <col min="11" max="11" width="10.5" bestFit="1" customWidth="1"/>
    <col min="12" max="13" width="11.125" bestFit="1" customWidth="1"/>
    <col min="14" max="14" width="18.75" style="55" bestFit="1" customWidth="1"/>
    <col min="17" max="17" width="9" style="60"/>
  </cols>
  <sheetData>
    <row r="1" spans="1:19" x14ac:dyDescent="0.2">
      <c r="A1" s="13"/>
      <c r="B1" s="45"/>
      <c r="C1" s="66" t="s">
        <v>306</v>
      </c>
      <c r="D1" s="16"/>
      <c r="E1" s="16"/>
      <c r="F1" s="16"/>
      <c r="G1" s="16"/>
      <c r="H1" s="16"/>
      <c r="I1" s="16"/>
      <c r="J1" s="16"/>
      <c r="K1" s="17"/>
      <c r="L1" s="17"/>
      <c r="M1" s="17"/>
      <c r="N1" s="57"/>
      <c r="O1" s="18"/>
      <c r="P1" s="23"/>
    </row>
    <row r="2" spans="1:19" s="2" customFormat="1" x14ac:dyDescent="0.2">
      <c r="A2" s="67" t="s">
        <v>17</v>
      </c>
      <c r="B2" s="41" t="s">
        <v>10</v>
      </c>
      <c r="C2" s="41" t="s">
        <v>9</v>
      </c>
      <c r="D2" s="40" t="s">
        <v>11</v>
      </c>
      <c r="E2" s="40" t="s">
        <v>13</v>
      </c>
      <c r="F2" s="40" t="s">
        <v>14</v>
      </c>
      <c r="G2" s="40" t="s">
        <v>15</v>
      </c>
      <c r="H2" s="40" t="s">
        <v>16</v>
      </c>
      <c r="I2" s="40" t="s">
        <v>12</v>
      </c>
      <c r="J2" s="40" t="s">
        <v>83</v>
      </c>
      <c r="K2" s="40" t="s">
        <v>301</v>
      </c>
      <c r="L2" s="42" t="s">
        <v>302</v>
      </c>
      <c r="M2" s="42" t="s">
        <v>303</v>
      </c>
      <c r="N2" s="68" t="s">
        <v>304</v>
      </c>
      <c r="O2" s="69" t="s">
        <v>312</v>
      </c>
      <c r="P2" s="42" t="s">
        <v>355</v>
      </c>
      <c r="Q2" s="61" t="s">
        <v>305</v>
      </c>
      <c r="R2" s="2" t="s">
        <v>84</v>
      </c>
      <c r="S2" s="11">
        <v>260</v>
      </c>
    </row>
    <row r="3" spans="1:19" x14ac:dyDescent="0.2">
      <c r="A3" s="19" t="s">
        <v>21</v>
      </c>
      <c r="B3" s="32">
        <v>0.63055555555555554</v>
      </c>
      <c r="C3" s="44">
        <v>136</v>
      </c>
      <c r="D3" s="20" t="str">
        <f>VLOOKUP(C3,'2014 Main Scores'!C:D,2,FALSE)</f>
        <v>VWH</v>
      </c>
      <c r="E3" s="20" t="str">
        <f>VLOOKUP(C3,'2014 Main Scores'!C:E,3,FALSE)</f>
        <v>Tigers</v>
      </c>
      <c r="F3" s="20" t="str">
        <f>VLOOKUP(C3,'2014 Main Scores'!C:F,4,FALSE)</f>
        <v>Patricia Haskins</v>
      </c>
      <c r="G3" s="20" t="str">
        <f>VLOOKUP(C3,'2014 Main Scores'!C:G,5,FALSE)</f>
        <v>Pixie Jay</v>
      </c>
      <c r="H3" s="22" t="s">
        <v>84</v>
      </c>
      <c r="I3" s="22" t="s">
        <v>79</v>
      </c>
      <c r="J3" s="22" t="s">
        <v>82</v>
      </c>
      <c r="K3" s="23">
        <f>VLOOKUP(C3,'2014 Main Scores'!$C:$M,9,FALSE)</f>
        <v>124.5</v>
      </c>
      <c r="L3" s="23">
        <f>VLOOKUP($C3,'2014 Main Scores'!$C:$M,10,FALSE)</f>
        <v>66.05</v>
      </c>
      <c r="M3" s="23">
        <f>K3+L3</f>
        <v>190.55</v>
      </c>
      <c r="N3" s="58">
        <f>M3/S$2</f>
        <v>0.73288461538461547</v>
      </c>
      <c r="O3" s="24">
        <v>1</v>
      </c>
      <c r="P3" s="23" t="str">
        <f>IF(N3=N4,"Y","N")</f>
        <v>N</v>
      </c>
      <c r="Q3" s="62">
        <f>VLOOKUP(C3,'2014 Main Scores'!C:N,12,FALSE)-N3</f>
        <v>0</v>
      </c>
    </row>
    <row r="4" spans="1:19" x14ac:dyDescent="0.2">
      <c r="A4" s="19" t="s">
        <v>21</v>
      </c>
      <c r="B4" s="32">
        <v>0.61736111111111114</v>
      </c>
      <c r="C4" s="44">
        <v>133</v>
      </c>
      <c r="D4" s="20" t="str">
        <f>VLOOKUP(C4,'2014 Main Scores'!C:D,2,FALSE)</f>
        <v>Berkeley</v>
      </c>
      <c r="E4" s="20" t="str">
        <f>VLOOKUP(C4,'2014 Main Scores'!C:E,3,FALSE)</f>
        <v>Grackles</v>
      </c>
      <c r="F4" s="20" t="str">
        <f>VLOOKUP(C4,'2014 Main Scores'!C:F,4,FALSE)</f>
        <v>Bex Guest</v>
      </c>
      <c r="G4" s="20" t="str">
        <f>VLOOKUP(C4,'2014 Main Scores'!C:G,5,FALSE)</f>
        <v>Nord Est Des Ifs</v>
      </c>
      <c r="H4" s="22" t="s">
        <v>84</v>
      </c>
      <c r="I4" s="22" t="s">
        <v>79</v>
      </c>
      <c r="J4" s="22" t="s">
        <v>82</v>
      </c>
      <c r="K4" s="23">
        <f>VLOOKUP(C4,'2014 Main Scores'!$C:$M,9,FALSE)</f>
        <v>122.5</v>
      </c>
      <c r="L4" s="23">
        <f>VLOOKUP($C4,'2014 Main Scores'!$C:$M,10,FALSE)</f>
        <v>66</v>
      </c>
      <c r="M4" s="23">
        <f>K4+L4</f>
        <v>188.5</v>
      </c>
      <c r="N4" s="58">
        <f>M4/S$2</f>
        <v>0.72499999999999998</v>
      </c>
      <c r="O4" s="24">
        <v>2</v>
      </c>
      <c r="P4" s="23" t="str">
        <f>IF(N4=N5,"Y","N")</f>
        <v>N</v>
      </c>
      <c r="Q4" s="62">
        <f>VLOOKUP(C4,'2014 Main Scores'!C:N,12,FALSE)-N4</f>
        <v>0</v>
      </c>
    </row>
    <row r="5" spans="1:19" x14ac:dyDescent="0.2">
      <c r="A5" s="19" t="s">
        <v>21</v>
      </c>
      <c r="B5" s="32">
        <v>0.63472222222222219</v>
      </c>
      <c r="C5" s="44">
        <v>137</v>
      </c>
      <c r="D5" s="20" t="str">
        <f>VLOOKUP(C5,'2014 Main Scores'!C:D,2,FALSE)</f>
        <v>Wessex Gold</v>
      </c>
      <c r="E5" s="20" t="str">
        <f>VLOOKUP(C5,'2014 Main Scores'!C:E,3,FALSE)</f>
        <v>Merlot</v>
      </c>
      <c r="F5" s="20" t="str">
        <f>VLOOKUP(C5,'2014 Main Scores'!C:F,4,FALSE)</f>
        <v>Diane Kilshaw</v>
      </c>
      <c r="G5" s="20" t="str">
        <f>VLOOKUP(C5,'2014 Main Scores'!C:G,5,FALSE)</f>
        <v>Dark Knight II</v>
      </c>
      <c r="H5" s="22" t="s">
        <v>84</v>
      </c>
      <c r="I5" s="22" t="s">
        <v>79</v>
      </c>
      <c r="J5" s="22" t="s">
        <v>82</v>
      </c>
      <c r="K5" s="23">
        <f>VLOOKUP(C5,'2014 Main Scores'!$C:$M,9,FALSE)</f>
        <v>119.5</v>
      </c>
      <c r="L5" s="23">
        <f>VLOOKUP($C5,'2014 Main Scores'!$C:$M,10,FALSE)</f>
        <v>65</v>
      </c>
      <c r="M5" s="23">
        <f>K5+L5</f>
        <v>184.5</v>
      </c>
      <c r="N5" s="58">
        <f>M5/S$2</f>
        <v>0.70961538461538465</v>
      </c>
      <c r="O5" s="24">
        <v>3</v>
      </c>
      <c r="P5" s="23" t="str">
        <f>IF(N5=N6,"Y","N")</f>
        <v>N</v>
      </c>
      <c r="Q5" s="62">
        <f>VLOOKUP(C5,'2014 Main Scores'!C:N,12,FALSE)-N5</f>
        <v>0</v>
      </c>
    </row>
    <row r="6" spans="1:19" x14ac:dyDescent="0.2">
      <c r="A6" s="19" t="s">
        <v>21</v>
      </c>
      <c r="B6" s="32">
        <v>0.64444444444444449</v>
      </c>
      <c r="C6" s="44">
        <v>139</v>
      </c>
      <c r="D6" s="20" t="str">
        <f>VLOOKUP(C6,'2014 Main Scores'!C:D,2,FALSE)</f>
        <v>Frampton Family</v>
      </c>
      <c r="E6" s="20" t="str">
        <f>VLOOKUP(C6,'2014 Main Scores'!C:E,3,FALSE)</f>
        <v>Passage</v>
      </c>
      <c r="F6" s="20" t="str">
        <f>VLOOKUP(C6,'2014 Main Scores'!C:F,4,FALSE)</f>
        <v>Charlotte Ashmead</v>
      </c>
      <c r="G6" s="20" t="str">
        <f>VLOOKUP(C6,'2014 Main Scores'!C:G,5,FALSE)</f>
        <v>Eternity</v>
      </c>
      <c r="H6" s="22" t="s">
        <v>84</v>
      </c>
      <c r="I6" s="22" t="s">
        <v>79</v>
      </c>
      <c r="J6" s="22" t="s">
        <v>82</v>
      </c>
      <c r="K6" s="23">
        <f>VLOOKUP(C6,'2014 Main Scores'!$C:$M,9,FALSE)</f>
        <v>119</v>
      </c>
      <c r="L6" s="23">
        <f>VLOOKUP($C6,'2014 Main Scores'!$C:$M,10,FALSE)</f>
        <v>64.5</v>
      </c>
      <c r="M6" s="23">
        <f>K6+L6</f>
        <v>183.5</v>
      </c>
      <c r="N6" s="58">
        <f>M6/S$2</f>
        <v>0.70576923076923082</v>
      </c>
      <c r="O6" s="24">
        <v>4</v>
      </c>
      <c r="P6" s="23" t="str">
        <f>IF(N6=N7,"Y","N")</f>
        <v>N</v>
      </c>
      <c r="Q6" s="62">
        <f>VLOOKUP(C6,'2014 Main Scores'!C:N,12,FALSE)-N6</f>
        <v>0</v>
      </c>
    </row>
    <row r="7" spans="1:19" x14ac:dyDescent="0.2">
      <c r="A7" s="19" t="s">
        <v>21</v>
      </c>
      <c r="B7" s="32">
        <v>0.58263888888888882</v>
      </c>
      <c r="C7" s="44">
        <v>127</v>
      </c>
      <c r="D7" s="20" t="str">
        <f>VLOOKUP(C7,'2014 Main Scores'!C:D,2,FALSE)</f>
        <v>Kennet Vale</v>
      </c>
      <c r="E7" s="20" t="str">
        <f>VLOOKUP(C7,'2014 Main Scores'!C:E,3,FALSE)</f>
        <v>Willows</v>
      </c>
      <c r="F7" s="20" t="str">
        <f>VLOOKUP(C7,'2014 Main Scores'!C:F,4,FALSE)</f>
        <v>Sophie Meehan</v>
      </c>
      <c r="G7" s="20" t="str">
        <f>VLOOKUP(C7,'2014 Main Scores'!C:G,5,FALSE)</f>
        <v>Mister Manchego</v>
      </c>
      <c r="H7" s="22" t="s">
        <v>84</v>
      </c>
      <c r="I7" s="22" t="s">
        <v>79</v>
      </c>
      <c r="J7" s="22" t="s">
        <v>82</v>
      </c>
      <c r="K7" s="23">
        <f>VLOOKUP(C7,'2014 Main Scores'!$C:$M,9,FALSE)</f>
        <v>118.5</v>
      </c>
      <c r="L7" s="23">
        <f>VLOOKUP($C7,'2014 Main Scores'!$C:$M,10,FALSE)</f>
        <v>63.5</v>
      </c>
      <c r="M7" s="23">
        <f>K7+L7</f>
        <v>182</v>
      </c>
      <c r="N7" s="58">
        <f>M7/S$2</f>
        <v>0.7</v>
      </c>
      <c r="O7" s="24">
        <v>5</v>
      </c>
      <c r="P7" s="23" t="str">
        <f>IF(N7=N8,"Y","N")</f>
        <v>N</v>
      </c>
      <c r="Q7" s="62">
        <f>VLOOKUP(C7,'2014 Main Scores'!C:N,12,FALSE)-N7</f>
        <v>0</v>
      </c>
    </row>
    <row r="8" spans="1:19" x14ac:dyDescent="0.2">
      <c r="A8" s="19" t="s">
        <v>21</v>
      </c>
      <c r="B8" s="32">
        <v>0.59166666666666667</v>
      </c>
      <c r="C8" s="44">
        <v>129</v>
      </c>
      <c r="D8" s="20" t="str">
        <f>VLOOKUP(C8,'2014 Main Scores'!C:D,2,FALSE)</f>
        <v>Kings Leaze</v>
      </c>
      <c r="E8" s="20" t="str">
        <f>VLOOKUP(C8,'2014 Main Scores'!C:E,3,FALSE)</f>
        <v>Sovereigns</v>
      </c>
      <c r="F8" s="20" t="str">
        <f>VLOOKUP(C8,'2014 Main Scores'!C:F,4,FALSE)</f>
        <v>Chantell Symonds</v>
      </c>
      <c r="G8" s="20" t="str">
        <f>VLOOKUP(C8,'2014 Main Scores'!C:G,5,FALSE)</f>
        <v>Stadmorslow Coffee 'n' Cream</v>
      </c>
      <c r="H8" s="22" t="s">
        <v>84</v>
      </c>
      <c r="I8" s="22" t="s">
        <v>79</v>
      </c>
      <c r="J8" s="22" t="s">
        <v>82</v>
      </c>
      <c r="K8" s="23">
        <f>VLOOKUP(C8,'2014 Main Scores'!$C:$M,9,FALSE)</f>
        <v>116</v>
      </c>
      <c r="L8" s="23">
        <f>VLOOKUP($C8,'2014 Main Scores'!$C:$M,10,FALSE)</f>
        <v>61</v>
      </c>
      <c r="M8" s="23">
        <f>K8+L8</f>
        <v>177</v>
      </c>
      <c r="N8" s="58">
        <f>M8/S$2</f>
        <v>0.68076923076923079</v>
      </c>
      <c r="O8" s="24">
        <v>6</v>
      </c>
      <c r="P8" s="23" t="str">
        <f>IF(N8=N9,"Y","N")</f>
        <v>N</v>
      </c>
      <c r="Q8" s="62">
        <f>VLOOKUP(C8,'2014 Main Scores'!C:N,12,FALSE)-N8</f>
        <v>0</v>
      </c>
    </row>
    <row r="9" spans="1:19" x14ac:dyDescent="0.2">
      <c r="A9" s="19" t="s">
        <v>21</v>
      </c>
      <c r="B9" s="32">
        <v>0.55486111111111114</v>
      </c>
      <c r="C9" s="44">
        <v>121</v>
      </c>
      <c r="D9" s="20" t="str">
        <f>VLOOKUP(C9,'2014 Main Scores'!C:D,2,FALSE)</f>
        <v>Bath</v>
      </c>
      <c r="E9" s="20" t="str">
        <f>VLOOKUP(C9,'2014 Main Scores'!C:E,3,FALSE)</f>
        <v>Belles</v>
      </c>
      <c r="F9" s="20" t="str">
        <f>VLOOKUP(C9,'2014 Main Scores'!C:F,4,FALSE)</f>
        <v>Zoe Symes</v>
      </c>
      <c r="G9" s="20" t="str">
        <f>VLOOKUP(C9,'2014 Main Scores'!C:G,5,FALSE)</f>
        <v>Super Chef</v>
      </c>
      <c r="H9" s="22" t="s">
        <v>84</v>
      </c>
      <c r="I9" s="22" t="s">
        <v>79</v>
      </c>
      <c r="J9" s="22" t="s">
        <v>82</v>
      </c>
      <c r="K9" s="23">
        <f>VLOOKUP(C9,'2014 Main Scores'!$C:$M,9,FALSE)</f>
        <v>115</v>
      </c>
      <c r="L9" s="23">
        <f>VLOOKUP($C9,'2014 Main Scores'!$C:$M,10,FALSE)</f>
        <v>61</v>
      </c>
      <c r="M9" s="23">
        <f>K9+L9</f>
        <v>176</v>
      </c>
      <c r="N9" s="58">
        <f>M9/S$2</f>
        <v>0.67692307692307696</v>
      </c>
      <c r="O9" s="24">
        <v>7</v>
      </c>
      <c r="P9" s="23" t="str">
        <f>IF(N9=N10,"Y","N")</f>
        <v>N</v>
      </c>
      <c r="Q9" s="62">
        <f>VLOOKUP(C9,'2014 Main Scores'!C:N,12,FALSE)-N9</f>
        <v>0</v>
      </c>
    </row>
    <row r="10" spans="1:19" x14ac:dyDescent="0.2">
      <c r="A10" s="19" t="s">
        <v>21</v>
      </c>
      <c r="B10" s="32">
        <v>0.64930555555555558</v>
      </c>
      <c r="C10" s="44">
        <v>140</v>
      </c>
      <c r="D10" s="20" t="str">
        <f>VLOOKUP(C10,'2014 Main Scores'!C:D,2,FALSE)</f>
        <v>Frampton Family</v>
      </c>
      <c r="E10" s="20" t="str">
        <f>VLOOKUP(C10,'2014 Main Scores'!C:E,3,FALSE)</f>
        <v>Piaffe</v>
      </c>
      <c r="F10" s="20" t="str">
        <f>VLOOKUP(C10,'2014 Main Scores'!C:F,4,FALSE)</f>
        <v>Nicki Barker</v>
      </c>
      <c r="G10" s="20" t="str">
        <f>VLOOKUP(C10,'2014 Main Scores'!C:G,5,FALSE)</f>
        <v>Bobby Sox</v>
      </c>
      <c r="H10" s="22" t="s">
        <v>84</v>
      </c>
      <c r="I10" s="22" t="s">
        <v>79</v>
      </c>
      <c r="J10" s="22" t="s">
        <v>82</v>
      </c>
      <c r="K10" s="23">
        <f>VLOOKUP(C10,'2014 Main Scores'!$C:$M,9,FALSE)</f>
        <v>115</v>
      </c>
      <c r="L10" s="23">
        <f>VLOOKUP($C10,'2014 Main Scores'!$C:$M,10,FALSE)</f>
        <v>60.5</v>
      </c>
      <c r="M10" s="23">
        <f>K10+L10</f>
        <v>175.5</v>
      </c>
      <c r="N10" s="58">
        <f>M10/S$2</f>
        <v>0.67500000000000004</v>
      </c>
      <c r="O10" s="24">
        <v>8</v>
      </c>
      <c r="P10" s="23" t="str">
        <f>IF(N10=N11,"Y","N")</f>
        <v>N</v>
      </c>
      <c r="Q10" s="62">
        <f>VLOOKUP(C10,'2014 Main Scores'!C:N,12,FALSE)-N10</f>
        <v>0</v>
      </c>
    </row>
    <row r="11" spans="1:19" x14ac:dyDescent="0.2">
      <c r="A11" s="19" t="s">
        <v>21</v>
      </c>
      <c r="B11" s="32">
        <v>0.61319444444444449</v>
      </c>
      <c r="C11" s="44">
        <v>132</v>
      </c>
      <c r="D11" s="20" t="str">
        <f>VLOOKUP(C11,'2014 Main Scores'!C:D,2,FALSE)</f>
        <v>Berkeley</v>
      </c>
      <c r="E11" s="20" t="str">
        <f>VLOOKUP(C11,'2014 Main Scores'!C:E,3,FALSE)</f>
        <v>Egg-butts</v>
      </c>
      <c r="F11" s="20" t="str">
        <f>VLOOKUP(C11,'2014 Main Scores'!C:F,4,FALSE)</f>
        <v>Teresa Ventimiglia</v>
      </c>
      <c r="G11" s="20" t="str">
        <f>VLOOKUP(C11,'2014 Main Scores'!C:G,5,FALSE)</f>
        <v>Cee Bee</v>
      </c>
      <c r="H11" s="22" t="s">
        <v>84</v>
      </c>
      <c r="I11" s="22" t="s">
        <v>79</v>
      </c>
      <c r="J11" s="22" t="s">
        <v>82</v>
      </c>
      <c r="K11" s="23">
        <f>VLOOKUP(C11,'2014 Main Scores'!$C:$M,9,FALSE)</f>
        <v>114.5</v>
      </c>
      <c r="L11" s="23">
        <f>VLOOKUP($C11,'2014 Main Scores'!$C:$M,10,FALSE)</f>
        <v>60</v>
      </c>
      <c r="M11" s="23">
        <f>K11+L11</f>
        <v>174.5</v>
      </c>
      <c r="N11" s="58">
        <f>M11/S$2</f>
        <v>0.6711538461538461</v>
      </c>
      <c r="O11" s="24">
        <v>9</v>
      </c>
      <c r="P11" s="23" t="str">
        <f>IF(N11=N12,"Y","N")</f>
        <v>N</v>
      </c>
      <c r="Q11" s="62">
        <f>VLOOKUP(C11,'2014 Main Scores'!C:N,12,FALSE)-N11</f>
        <v>0</v>
      </c>
    </row>
    <row r="12" spans="1:19" x14ac:dyDescent="0.2">
      <c r="A12" s="19" t="s">
        <v>21</v>
      </c>
      <c r="B12" s="32">
        <v>0.57361111111111118</v>
      </c>
      <c r="C12" s="44">
        <v>125</v>
      </c>
      <c r="D12" s="20" t="str">
        <f>VLOOKUP(C12,'2014 Main Scores'!C:D,2,FALSE)</f>
        <v>Swindon</v>
      </c>
      <c r="E12" s="20" t="str">
        <f>VLOOKUP(C12,'2014 Main Scores'!C:E,3,FALSE)</f>
        <v>Diagonals</v>
      </c>
      <c r="F12" s="20" t="str">
        <f>VLOOKUP(C12,'2014 Main Scores'!C:F,4,FALSE)</f>
        <v>Laura Wall</v>
      </c>
      <c r="G12" s="20" t="str">
        <f>VLOOKUP(C12,'2014 Main Scores'!C:G,5,FALSE)</f>
        <v>Meacham Reality</v>
      </c>
      <c r="H12" s="22" t="s">
        <v>84</v>
      </c>
      <c r="I12" s="22" t="s">
        <v>79</v>
      </c>
      <c r="J12" s="22" t="s">
        <v>82</v>
      </c>
      <c r="K12" s="23">
        <f>VLOOKUP(C12,'2014 Main Scores'!$C:$M,9,FALSE)</f>
        <v>113</v>
      </c>
      <c r="L12" s="23">
        <f>VLOOKUP($C12,'2014 Main Scores'!$C:$M,10,FALSE)</f>
        <v>60.5</v>
      </c>
      <c r="M12" s="23">
        <f>K12+L12</f>
        <v>173.5</v>
      </c>
      <c r="N12" s="58">
        <f>M12/S$2</f>
        <v>0.66730769230769227</v>
      </c>
      <c r="O12" s="24">
        <v>10</v>
      </c>
      <c r="P12" s="23" t="str">
        <f>IF(N12=N13,"Y","N")</f>
        <v>N</v>
      </c>
      <c r="Q12" s="62">
        <f>VLOOKUP(C12,'2014 Main Scores'!C:N,12,FALSE)-N12</f>
        <v>0</v>
      </c>
    </row>
    <row r="13" spans="1:19" x14ac:dyDescent="0.2">
      <c r="A13" s="19" t="s">
        <v>21</v>
      </c>
      <c r="B13" s="32">
        <v>0.54166666666666663</v>
      </c>
      <c r="C13" s="44">
        <v>118</v>
      </c>
      <c r="D13" s="20" t="str">
        <f>VLOOKUP(C13,'2014 Main Scores'!C:D,2,FALSE)</f>
        <v>Severn Vale</v>
      </c>
      <c r="E13" s="20" t="str">
        <f>VLOOKUP(C13,'2014 Main Scores'!C:E,3,FALSE)</f>
        <v>Spots</v>
      </c>
      <c r="F13" s="20" t="str">
        <f>VLOOKUP(C13,'2014 Main Scores'!C:F,4,FALSE)</f>
        <v>Hayley Jones</v>
      </c>
      <c r="G13" s="20" t="str">
        <f>VLOOKUP(C13,'2014 Main Scores'!C:G,5,FALSE)</f>
        <v>Foxglove</v>
      </c>
      <c r="H13" s="22" t="s">
        <v>84</v>
      </c>
      <c r="I13" s="22" t="s">
        <v>79</v>
      </c>
      <c r="J13" s="22" t="s">
        <v>82</v>
      </c>
      <c r="K13" s="23">
        <f>VLOOKUP(C13,'2014 Main Scores'!$C:$M,9,FALSE)</f>
        <v>111</v>
      </c>
      <c r="L13" s="23">
        <f>VLOOKUP($C13,'2014 Main Scores'!$C:$M,10,FALSE)</f>
        <v>59</v>
      </c>
      <c r="M13" s="23">
        <f>K13+L13</f>
        <v>170</v>
      </c>
      <c r="N13" s="58">
        <f>M13/S$2</f>
        <v>0.65384615384615385</v>
      </c>
      <c r="O13" s="24">
        <v>11</v>
      </c>
      <c r="P13" s="23" t="str">
        <f>IF(N13=N14,"Y","N")</f>
        <v>N</v>
      </c>
      <c r="Q13" s="62">
        <f>VLOOKUP(C13,'2014 Main Scores'!C:N,12,FALSE)-N13</f>
        <v>0</v>
      </c>
    </row>
    <row r="14" spans="1:19" x14ac:dyDescent="0.2">
      <c r="A14" s="19" t="s">
        <v>21</v>
      </c>
      <c r="B14" s="32">
        <v>0.62569444444444444</v>
      </c>
      <c r="C14" s="44">
        <v>135</v>
      </c>
      <c r="D14" s="20" t="str">
        <f>VLOOKUP(C14,'2014 Main Scores'!C:D,2,FALSE)</f>
        <v>VWH</v>
      </c>
      <c r="E14" s="20" t="str">
        <f>VLOOKUP(C14,'2014 Main Scores'!C:E,3,FALSE)</f>
        <v>Lions</v>
      </c>
      <c r="F14" s="20" t="str">
        <f>VLOOKUP(C14,'2014 Main Scores'!C:F,4,FALSE)</f>
        <v>Daniel Sinton</v>
      </c>
      <c r="G14" s="20" t="str">
        <f>VLOOKUP(C14,'2014 Main Scores'!C:G,5,FALSE)</f>
        <v>Roughty Tufty</v>
      </c>
      <c r="H14" s="22" t="s">
        <v>84</v>
      </c>
      <c r="I14" s="22" t="s">
        <v>79</v>
      </c>
      <c r="J14" s="22" t="s">
        <v>82</v>
      </c>
      <c r="K14" s="23">
        <f>VLOOKUP(C14,'2014 Main Scores'!$C:$M,9,FALSE)</f>
        <v>110</v>
      </c>
      <c r="L14" s="23">
        <f>VLOOKUP($C14,'2014 Main Scores'!$C:$M,10,FALSE)</f>
        <v>59</v>
      </c>
      <c r="M14" s="23">
        <f>K14+L14</f>
        <v>169</v>
      </c>
      <c r="N14" s="58">
        <f>M14/S$2</f>
        <v>0.65</v>
      </c>
      <c r="O14" s="24">
        <v>12</v>
      </c>
      <c r="P14" s="23" t="str">
        <f>IF(N14=N15,"Y","N")</f>
        <v>N</v>
      </c>
      <c r="Q14" s="62">
        <f>VLOOKUP(C14,'2014 Main Scores'!C:N,12,FALSE)-N14</f>
        <v>0</v>
      </c>
    </row>
    <row r="15" spans="1:19" x14ac:dyDescent="0.2">
      <c r="A15" s="19" t="s">
        <v>21</v>
      </c>
      <c r="B15" s="32">
        <v>0.65416666666666667</v>
      </c>
      <c r="C15" s="44">
        <v>141</v>
      </c>
      <c r="D15" s="20" t="str">
        <f>VLOOKUP(C15,'2014 Main Scores'!C:D,2,FALSE)</f>
        <v>Cotswold Edge</v>
      </c>
      <c r="E15" s="20" t="str">
        <f>VLOOKUP(C15,'2014 Main Scores'!C:E,3,FALSE)</f>
        <v>Nosebands</v>
      </c>
      <c r="F15" s="20" t="str">
        <f>VLOOKUP(C15,'2014 Main Scores'!C:F,4,FALSE)</f>
        <v>Sophie Shipton</v>
      </c>
      <c r="G15" s="20" t="str">
        <f>VLOOKUP(C15,'2014 Main Scores'!C:G,5,FALSE)</f>
        <v>Sam</v>
      </c>
      <c r="H15" s="22" t="s">
        <v>84</v>
      </c>
      <c r="I15" s="22" t="s">
        <v>79</v>
      </c>
      <c r="J15" s="22" t="s">
        <v>82</v>
      </c>
      <c r="K15" s="23">
        <f>VLOOKUP(C15,'2014 Main Scores'!$C:$M,9,FALSE)</f>
        <v>109.5</v>
      </c>
      <c r="L15" s="23">
        <f>VLOOKUP($C15,'2014 Main Scores'!$C:$M,10,FALSE)</f>
        <v>58</v>
      </c>
      <c r="M15" s="23">
        <f>K15+L15</f>
        <v>167.5</v>
      </c>
      <c r="N15" s="58">
        <f>M15/S$2</f>
        <v>0.64423076923076927</v>
      </c>
      <c r="O15" s="24">
        <v>13</v>
      </c>
      <c r="P15" s="23" t="str">
        <f>IF(N15=N16,"Y","N")</f>
        <v>N</v>
      </c>
      <c r="Q15" s="62">
        <f>VLOOKUP(C15,'2014 Main Scores'!C:N,12,FALSE)-N15</f>
        <v>0</v>
      </c>
    </row>
    <row r="16" spans="1:19" x14ac:dyDescent="0.2">
      <c r="A16" s="19" t="s">
        <v>21</v>
      </c>
      <c r="B16" s="32">
        <v>0.63958333333333328</v>
      </c>
      <c r="C16" s="44">
        <v>138</v>
      </c>
      <c r="D16" s="20" t="str">
        <f>VLOOKUP(C16,'2014 Main Scores'!C:D,2,FALSE)</f>
        <v>Wessex Gold</v>
      </c>
      <c r="E16" s="20" t="str">
        <f>VLOOKUP(C16,'2014 Main Scores'!C:E,3,FALSE)</f>
        <v>Shiraz</v>
      </c>
      <c r="F16" s="20" t="str">
        <f>VLOOKUP(C16,'2014 Main Scores'!C:F,4,FALSE)</f>
        <v>Janet Robinson</v>
      </c>
      <c r="G16" s="20" t="str">
        <f>VLOOKUP(C16,'2014 Main Scores'!C:G,5,FALSE)</f>
        <v>Tempest Prudence</v>
      </c>
      <c r="H16" s="22" t="s">
        <v>84</v>
      </c>
      <c r="I16" s="22" t="s">
        <v>79</v>
      </c>
      <c r="J16" s="22" t="s">
        <v>82</v>
      </c>
      <c r="K16" s="23">
        <f>VLOOKUP(C16,'2014 Main Scores'!$C:$M,9,FALSE)</f>
        <v>108.5</v>
      </c>
      <c r="L16" s="23">
        <f>VLOOKUP($C16,'2014 Main Scores'!$C:$M,10,FALSE)</f>
        <v>57.5</v>
      </c>
      <c r="M16" s="23">
        <f>K16+L16</f>
        <v>166</v>
      </c>
      <c r="N16" s="58">
        <f>M16/S$2</f>
        <v>0.63846153846153841</v>
      </c>
      <c r="O16" s="24">
        <v>14</v>
      </c>
      <c r="P16" s="23" t="str">
        <f>IF(N16=N17,"Y","N")</f>
        <v>N</v>
      </c>
      <c r="Q16" s="62">
        <f>VLOOKUP(C16,'2014 Main Scores'!C:N,12,FALSE)-N16</f>
        <v>0</v>
      </c>
    </row>
    <row r="17" spans="1:17" x14ac:dyDescent="0.2">
      <c r="A17" s="19" t="s">
        <v>21</v>
      </c>
      <c r="B17" s="32">
        <v>0.56458333333333333</v>
      </c>
      <c r="C17" s="44">
        <v>123</v>
      </c>
      <c r="D17" s="20" t="str">
        <f>VLOOKUP(C17,'2014 Main Scores'!C:D,2,FALSE)</f>
        <v>Bath</v>
      </c>
      <c r="E17" s="20" t="str">
        <f>VLOOKUP(C17,'2014 Main Scores'!C:E,3,FALSE)</f>
        <v>Bubbles</v>
      </c>
      <c r="F17" s="20" t="str">
        <f>VLOOKUP(C17,'2014 Main Scores'!C:F,4,FALSE)</f>
        <v>Jenny Pickup</v>
      </c>
      <c r="G17" s="20" t="str">
        <f>VLOOKUP(C17,'2014 Main Scores'!C:G,5,FALSE)</f>
        <v>Flightline Lucas</v>
      </c>
      <c r="H17" s="22" t="s">
        <v>84</v>
      </c>
      <c r="I17" s="22" t="s">
        <v>79</v>
      </c>
      <c r="J17" s="22" t="s">
        <v>82</v>
      </c>
      <c r="K17" s="23">
        <f>VLOOKUP(C17,'2014 Main Scores'!$C:$M,9,FALSE)</f>
        <v>107</v>
      </c>
      <c r="L17" s="23">
        <f>VLOOKUP($C17,'2014 Main Scores'!$C:$M,10,FALSE)</f>
        <v>58.5</v>
      </c>
      <c r="M17" s="23">
        <f>K17+L17</f>
        <v>165.5</v>
      </c>
      <c r="N17" s="58">
        <f>M17/S$2</f>
        <v>0.6365384615384615</v>
      </c>
      <c r="O17" s="24">
        <v>15</v>
      </c>
      <c r="P17" s="23" t="str">
        <f>IF(N17=N18,"Y","N")</f>
        <v>Y</v>
      </c>
      <c r="Q17" s="62">
        <f>VLOOKUP(C17,'2014 Main Scores'!C:N,12,FALSE)-N17</f>
        <v>0</v>
      </c>
    </row>
    <row r="18" spans="1:17" x14ac:dyDescent="0.2">
      <c r="A18" s="19" t="s">
        <v>21</v>
      </c>
      <c r="B18" s="32">
        <v>0.60416666666666663</v>
      </c>
      <c r="C18" s="44">
        <v>130</v>
      </c>
      <c r="D18" s="20" t="str">
        <f>VLOOKUP(C18,'2014 Main Scores'!C:D,2,FALSE)</f>
        <v>VHPRC</v>
      </c>
      <c r="E18" s="20" t="str">
        <f>VLOOKUP(C18,'2014 Main Scores'!C:E,3,FALSE)</f>
        <v>Annuities</v>
      </c>
      <c r="F18" s="20" t="str">
        <f>VLOOKUP(C18,'2014 Main Scores'!C:F,4,FALSE)</f>
        <v xml:space="preserve">Jess Hawes   </v>
      </c>
      <c r="G18" s="20" t="str">
        <f>VLOOKUP(C18,'2014 Main Scores'!C:G,5,FALSE)</f>
        <v xml:space="preserve">Apache   </v>
      </c>
      <c r="H18" s="22" t="s">
        <v>84</v>
      </c>
      <c r="I18" s="22" t="s">
        <v>79</v>
      </c>
      <c r="J18" s="22" t="s">
        <v>82</v>
      </c>
      <c r="K18" s="23">
        <f>VLOOKUP(C18,'2014 Main Scores'!$C:$M,9,FALSE)</f>
        <v>107.5</v>
      </c>
      <c r="L18" s="23">
        <f>VLOOKUP($C18,'2014 Main Scores'!$C:$M,10,FALSE)</f>
        <v>58</v>
      </c>
      <c r="M18" s="23">
        <f>K18+L18</f>
        <v>165.5</v>
      </c>
      <c r="N18" s="58">
        <f>M18/S$2</f>
        <v>0.6365384615384615</v>
      </c>
      <c r="O18" s="24">
        <v>16</v>
      </c>
      <c r="P18" s="23" t="str">
        <f>IF(N18=N19,"Y","N")</f>
        <v>N</v>
      </c>
      <c r="Q18" s="62">
        <f>VLOOKUP(C18,'2014 Main Scores'!C:N,12,FALSE)-N18</f>
        <v>0</v>
      </c>
    </row>
    <row r="19" spans="1:17" x14ac:dyDescent="0.2">
      <c r="A19" s="19" t="s">
        <v>21</v>
      </c>
      <c r="B19" s="32">
        <v>0.56874999999999998</v>
      </c>
      <c r="C19" s="44">
        <v>124</v>
      </c>
      <c r="D19" s="20" t="str">
        <f>VLOOKUP(C19,'2014 Main Scores'!C:D,2,FALSE)</f>
        <v>Swindon</v>
      </c>
      <c r="E19" s="20" t="str">
        <f>VLOOKUP(C19,'2014 Main Scores'!C:E,3,FALSE)</f>
        <v>Circles</v>
      </c>
      <c r="F19" s="20" t="str">
        <f>VLOOKUP(C19,'2014 Main Scores'!C:F,4,FALSE)</f>
        <v>Charlotte Lawrence</v>
      </c>
      <c r="G19" s="20" t="str">
        <f>VLOOKUP(C19,'2014 Main Scores'!C:G,5,FALSE)</f>
        <v>Sizzling Ember</v>
      </c>
      <c r="H19" s="22" t="s">
        <v>84</v>
      </c>
      <c r="I19" s="22" t="s">
        <v>79</v>
      </c>
      <c r="J19" s="22" t="s">
        <v>82</v>
      </c>
      <c r="K19" s="23">
        <f>VLOOKUP(C19,'2014 Main Scores'!$C:$M,9,FALSE)</f>
        <v>107.5</v>
      </c>
      <c r="L19" s="23">
        <f>VLOOKUP($C19,'2014 Main Scores'!$C:$M,10,FALSE)</f>
        <v>56</v>
      </c>
      <c r="M19" s="23">
        <f>K19+L19</f>
        <v>163.5</v>
      </c>
      <c r="N19" s="58">
        <f>M19/S$2</f>
        <v>0.62884615384615383</v>
      </c>
      <c r="O19" s="24">
        <v>17</v>
      </c>
      <c r="P19" s="23" t="str">
        <f>IF(N19=N20,"Y","N")</f>
        <v>N</v>
      </c>
      <c r="Q19" s="62">
        <f>VLOOKUP(C19,'2014 Main Scores'!C:N,12,FALSE)-N19</f>
        <v>0</v>
      </c>
    </row>
    <row r="20" spans="1:17" x14ac:dyDescent="0.2">
      <c r="A20" s="19" t="s">
        <v>21</v>
      </c>
      <c r="B20" s="32">
        <v>0.55972222222222223</v>
      </c>
      <c r="C20" s="44">
        <v>122</v>
      </c>
      <c r="D20" s="20" t="str">
        <f>VLOOKUP(C20,'2014 Main Scores'!C:D,2,FALSE)</f>
        <v>Bath</v>
      </c>
      <c r="E20" s="20" t="str">
        <f>VLOOKUP(C20,'2014 Main Scores'!C:E,3,FALSE)</f>
        <v>Bombes</v>
      </c>
      <c r="F20" s="20" t="str">
        <f>VLOOKUP(C20,'2014 Main Scores'!C:F,4,FALSE)</f>
        <v>Sally Gardiner</v>
      </c>
      <c r="G20" s="20" t="str">
        <f>VLOOKUP(C20,'2014 Main Scores'!C:G,5,FALSE)</f>
        <v>Two Strokes Tonto</v>
      </c>
      <c r="H20" s="22" t="s">
        <v>84</v>
      </c>
      <c r="I20" s="22" t="s">
        <v>79</v>
      </c>
      <c r="J20" s="22" t="s">
        <v>82</v>
      </c>
      <c r="K20" s="23">
        <f>VLOOKUP(C20,'2014 Main Scores'!$C:$M,9,FALSE)</f>
        <v>105.5</v>
      </c>
      <c r="L20" s="23">
        <f>VLOOKUP($C20,'2014 Main Scores'!$C:$M,10,FALSE)</f>
        <v>57</v>
      </c>
      <c r="M20" s="23">
        <f>K20+L20</f>
        <v>162.5</v>
      </c>
      <c r="N20" s="58">
        <f>M20/S$2</f>
        <v>0.625</v>
      </c>
      <c r="O20" s="24">
        <v>18</v>
      </c>
      <c r="P20" s="23" t="str">
        <f>IF(N20=N21,"Y","N")</f>
        <v>N</v>
      </c>
      <c r="Q20" s="62">
        <f>VLOOKUP(C20,'2014 Main Scores'!C:N,12,FALSE)-N20</f>
        <v>0</v>
      </c>
    </row>
    <row r="21" spans="1:17" x14ac:dyDescent="0.2">
      <c r="A21" s="19" t="s">
        <v>21</v>
      </c>
      <c r="B21" s="32">
        <v>0.62152777777777779</v>
      </c>
      <c r="C21" s="44">
        <v>134</v>
      </c>
      <c r="D21" s="20" t="str">
        <f>VLOOKUP(C21,'2014 Main Scores'!C:D,2,FALSE)</f>
        <v>Berkeley</v>
      </c>
      <c r="E21" s="20" t="str">
        <f>VLOOKUP(C21,'2014 Main Scores'!C:E,3,FALSE)</f>
        <v>Pelhams</v>
      </c>
      <c r="F21" s="20" t="str">
        <f>VLOOKUP(C21,'2014 Main Scores'!C:F,4,FALSE)</f>
        <v>Alex Mason</v>
      </c>
      <c r="G21" s="20" t="str">
        <f>VLOOKUP(C21,'2014 Main Scores'!C:G,5,FALSE)</f>
        <v>Bonsaii</v>
      </c>
      <c r="H21" s="22" t="s">
        <v>84</v>
      </c>
      <c r="I21" s="22" t="s">
        <v>79</v>
      </c>
      <c r="J21" s="22" t="s">
        <v>82</v>
      </c>
      <c r="K21" s="23">
        <f>VLOOKUP(C21,'2014 Main Scores'!$C:$M,9,FALSE)</f>
        <v>106</v>
      </c>
      <c r="L21" s="23">
        <f>VLOOKUP($C21,'2014 Main Scores'!$C:$M,10,FALSE)</f>
        <v>55.5</v>
      </c>
      <c r="M21" s="23">
        <f>K21+L21</f>
        <v>161.5</v>
      </c>
      <c r="N21" s="58">
        <f>M21/S$2</f>
        <v>0.62115384615384617</v>
      </c>
      <c r="O21" s="24">
        <v>19</v>
      </c>
      <c r="P21" s="23" t="str">
        <f>IF(N21=N22,"Y","N")</f>
        <v>N</v>
      </c>
      <c r="Q21" s="62">
        <f>VLOOKUP(C21,'2014 Main Scores'!C:N,12,FALSE)-N21</f>
        <v>0</v>
      </c>
    </row>
    <row r="22" spans="1:17" x14ac:dyDescent="0.2">
      <c r="A22" s="19" t="s">
        <v>21</v>
      </c>
      <c r="B22" s="32">
        <v>0.54583333333333328</v>
      </c>
      <c r="C22" s="44">
        <v>119</v>
      </c>
      <c r="D22" s="20" t="str">
        <f>VLOOKUP(C22,'2014 Main Scores'!C:D,2,FALSE)</f>
        <v>Severn Vale</v>
      </c>
      <c r="E22" s="20" t="str">
        <f>VLOOKUP(C22,'2014 Main Scores'!C:E,3,FALSE)</f>
        <v>Stars</v>
      </c>
      <c r="F22" s="20" t="str">
        <f>VLOOKUP(C22,'2014 Main Scores'!C:F,4,FALSE)</f>
        <v>Emma Flood</v>
      </c>
      <c r="G22" s="20" t="str">
        <f>VLOOKUP(C22,'2014 Main Scores'!C:G,5,FALSE)</f>
        <v>Snow Joke II</v>
      </c>
      <c r="H22" s="22" t="s">
        <v>84</v>
      </c>
      <c r="I22" s="22" t="s">
        <v>79</v>
      </c>
      <c r="J22" s="22" t="s">
        <v>82</v>
      </c>
      <c r="K22" s="23">
        <f>VLOOKUP(C22,'2014 Main Scores'!$C:$M,9,FALSE)</f>
        <v>104.5</v>
      </c>
      <c r="L22" s="23">
        <f>VLOOKUP($C22,'2014 Main Scores'!$C:$M,10,FALSE)</f>
        <v>54.5</v>
      </c>
      <c r="M22" s="23">
        <f>K22+L22</f>
        <v>159</v>
      </c>
      <c r="N22" s="58">
        <f>M22/S$2</f>
        <v>0.61153846153846159</v>
      </c>
      <c r="O22" s="24">
        <v>20</v>
      </c>
      <c r="P22" s="23" t="str">
        <f>IF(N22=N23,"Y","N")</f>
        <v>N</v>
      </c>
      <c r="Q22" s="62">
        <f>VLOOKUP(C22,'2014 Main Scores'!C:N,12,FALSE)-N22</f>
        <v>0</v>
      </c>
    </row>
    <row r="23" spans="1:17" x14ac:dyDescent="0.2">
      <c r="A23" s="19" t="s">
        <v>21</v>
      </c>
      <c r="B23" s="32">
        <v>0.58680555555555558</v>
      </c>
      <c r="C23" s="44">
        <v>128</v>
      </c>
      <c r="D23" s="20" t="str">
        <f>VLOOKUP(C23,'2014 Main Scores'!C:D,2,FALSE)</f>
        <v>Kings Leaze</v>
      </c>
      <c r="E23" s="20" t="str">
        <f>VLOOKUP(C23,'2014 Main Scores'!C:E,3,FALSE)</f>
        <v>Monarchs</v>
      </c>
      <c r="F23" s="20" t="str">
        <f>VLOOKUP(C23,'2014 Main Scores'!C:F,4,FALSE)</f>
        <v>Sue Bromyard</v>
      </c>
      <c r="G23" s="20" t="str">
        <f>VLOOKUP(C23,'2014 Main Scores'!C:G,5,FALSE)</f>
        <v>Welton Jewel</v>
      </c>
      <c r="H23" s="22" t="s">
        <v>84</v>
      </c>
      <c r="I23" s="22" t="s">
        <v>79</v>
      </c>
      <c r="J23" s="22" t="s">
        <v>82</v>
      </c>
      <c r="K23" s="23">
        <f>VLOOKUP(C23,'2014 Main Scores'!$C:$M,9,FALSE)</f>
        <v>102.5</v>
      </c>
      <c r="L23" s="23">
        <f>VLOOKUP($C23,'2014 Main Scores'!$C:$M,10,FALSE)</f>
        <v>56</v>
      </c>
      <c r="M23" s="23">
        <f>K23+L23</f>
        <v>158.5</v>
      </c>
      <c r="N23" s="58">
        <f>M23/S$2</f>
        <v>0.60961538461538467</v>
      </c>
      <c r="O23" s="24">
        <v>21</v>
      </c>
      <c r="P23" s="23" t="str">
        <f>IF(N23=N24,"Y","N")</f>
        <v>N</v>
      </c>
      <c r="Q23" s="62">
        <f>VLOOKUP(C23,'2014 Main Scores'!C:N,12,FALSE)-N23</f>
        <v>0</v>
      </c>
    </row>
    <row r="24" spans="1:17" x14ac:dyDescent="0.2">
      <c r="A24" s="19" t="s">
        <v>21</v>
      </c>
      <c r="B24" s="32">
        <v>0.60833333333333328</v>
      </c>
      <c r="C24" s="44">
        <v>131</v>
      </c>
      <c r="D24" s="20" t="str">
        <f>VLOOKUP(C24,'2014 Main Scores'!C:D,2,FALSE)</f>
        <v>VHPRC</v>
      </c>
      <c r="E24" s="20" t="str">
        <f>VLOOKUP(C24,'2014 Main Scores'!C:E,3,FALSE)</f>
        <v>Maturities</v>
      </c>
      <c r="F24" s="20" t="str">
        <f>VLOOKUP(C24,'2014 Main Scores'!C:F,4,FALSE)</f>
        <v xml:space="preserve">Gill Hutchings   </v>
      </c>
      <c r="G24" s="20" t="str">
        <f>VLOOKUP(C24,'2014 Main Scores'!C:G,5,FALSE)</f>
        <v>Strathleven Donal  </v>
      </c>
      <c r="H24" s="22" t="s">
        <v>84</v>
      </c>
      <c r="I24" s="22" t="s">
        <v>79</v>
      </c>
      <c r="J24" s="22" t="s">
        <v>82</v>
      </c>
      <c r="K24" s="23">
        <f>VLOOKUP(C24,'2014 Main Scores'!$C:$M,9,FALSE)</f>
        <v>99</v>
      </c>
      <c r="L24" s="23">
        <f>VLOOKUP($C24,'2014 Main Scores'!$C:$M,10,FALSE)</f>
        <v>55</v>
      </c>
      <c r="M24" s="23">
        <f>K24+L24</f>
        <v>154</v>
      </c>
      <c r="N24" s="58">
        <f>M24/S$2</f>
        <v>0.59230769230769231</v>
      </c>
      <c r="O24" s="24">
        <v>22</v>
      </c>
      <c r="P24" s="23" t="str">
        <f>IF(N24=N25,"Y","N")</f>
        <v>N</v>
      </c>
      <c r="Q24" s="62">
        <f>VLOOKUP(C24,'2014 Main Scores'!C:N,12,FALSE)-N24</f>
        <v>0</v>
      </c>
    </row>
    <row r="25" spans="1:17" x14ac:dyDescent="0.2">
      <c r="A25" s="19" t="s">
        <v>21</v>
      </c>
      <c r="B25" s="32">
        <v>0.55069444444444449</v>
      </c>
      <c r="C25" s="44">
        <v>120</v>
      </c>
      <c r="D25" s="20" t="str">
        <f>VLOOKUP(C25,'2014 Main Scores'!C:D,2,FALSE)</f>
        <v>Severn Vale</v>
      </c>
      <c r="E25" s="20" t="str">
        <f>VLOOKUP(C25,'2014 Main Scores'!C:E,3,FALSE)</f>
        <v>Stripes</v>
      </c>
      <c r="F25" s="20" t="str">
        <f>VLOOKUP(C25,'2014 Main Scores'!C:F,4,FALSE)</f>
        <v>Sarah Highet</v>
      </c>
      <c r="G25" s="20" t="str">
        <f>VLOOKUP(C25,'2014 Main Scores'!C:G,5,FALSE)</f>
        <v>Neen Victoria</v>
      </c>
      <c r="H25" s="22" t="s">
        <v>84</v>
      </c>
      <c r="I25" s="22" t="s">
        <v>79</v>
      </c>
      <c r="J25" s="22" t="s">
        <v>82</v>
      </c>
      <c r="K25" s="23">
        <f>VLOOKUP(C25,'2014 Main Scores'!$C:$M,9,FALSE)</f>
        <v>0</v>
      </c>
      <c r="L25" s="23">
        <f>VLOOKUP($C25,'2014 Main Scores'!$C:$M,10,FALSE)</f>
        <v>0</v>
      </c>
      <c r="M25" s="23">
        <f>K25+L25</f>
        <v>0</v>
      </c>
      <c r="N25" s="58" t="s">
        <v>356</v>
      </c>
      <c r="O25" s="24"/>
      <c r="P25" s="23" t="str">
        <f>IF(N25=N26,"Y","N")</f>
        <v>N</v>
      </c>
      <c r="Q25" s="62" t="e">
        <f>VLOOKUP(C25,'2014 Main Scores'!C:N,12,FALSE)-N25</f>
        <v>#VALUE!</v>
      </c>
    </row>
    <row r="26" spans="1:17" x14ac:dyDescent="0.2">
      <c r="A26" s="25" t="s">
        <v>21</v>
      </c>
      <c r="B26" s="33">
        <v>0.57777777777777783</v>
      </c>
      <c r="C26" s="46">
        <v>126</v>
      </c>
      <c r="D26" s="26" t="str">
        <f>VLOOKUP(C26,'2014 Main Scores'!C:D,2,FALSE)</f>
        <v>Kennet Vale</v>
      </c>
      <c r="E26" s="26" t="str">
        <f>VLOOKUP(C26,'2014 Main Scores'!C:E,3,FALSE)</f>
        <v>Otters</v>
      </c>
      <c r="F26" s="26" t="str">
        <f>VLOOKUP(C26,'2014 Main Scores'!C:F,4,FALSE)</f>
        <v>Rachel Hammond</v>
      </c>
      <c r="G26" s="26" t="str">
        <f>VLOOKUP(C26,'2014 Main Scores'!C:G,5,FALSE)</f>
        <v>Jack Sun</v>
      </c>
      <c r="H26" s="28" t="s">
        <v>84</v>
      </c>
      <c r="I26" s="28" t="s">
        <v>79</v>
      </c>
      <c r="J26" s="28" t="s">
        <v>82</v>
      </c>
      <c r="K26" s="29">
        <f>VLOOKUP(C26,'2014 Main Scores'!$C:$M,9,FALSE)</f>
        <v>0</v>
      </c>
      <c r="L26" s="29">
        <f>VLOOKUP($C26,'2014 Main Scores'!$C:$M,10,FALSE)</f>
        <v>0</v>
      </c>
      <c r="M26" s="29">
        <f>K26+L26</f>
        <v>0</v>
      </c>
      <c r="N26" s="59" t="s">
        <v>335</v>
      </c>
      <c r="O26" s="24"/>
      <c r="P26" s="23" t="str">
        <f>IF(N26=N27,"Y","N")</f>
        <v>N</v>
      </c>
      <c r="Q26" s="62" t="e">
        <f>VLOOKUP(C26,'2014 Main Scores'!C:N,12,FALSE)-N26</f>
        <v>#VALUE!</v>
      </c>
    </row>
    <row r="27" spans="1:17" x14ac:dyDescent="0.2">
      <c r="B27" s="3"/>
    </row>
  </sheetData>
  <sortState ref="A3:S26">
    <sortCondition ref="O3:O26"/>
  </sortState>
  <printOptions gridLines="1"/>
  <pageMargins left="0.25" right="0.25" top="0.75" bottom="0.75" header="0.3" footer="0.3"/>
  <pageSetup paperSize="9" scale="8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7"/>
  <sheetViews>
    <sheetView topLeftCell="C1" workbookViewId="0">
      <selection activeCell="C2" sqref="A2:XFD26"/>
    </sheetView>
  </sheetViews>
  <sheetFormatPr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7" style="9" customWidth="1"/>
    <col min="5" max="5" width="14.125" style="9" customWidth="1"/>
    <col min="6" max="6" width="23.25" style="9" customWidth="1"/>
    <col min="7" max="7" width="21.375" style="9" customWidth="1"/>
    <col min="8" max="8" width="7.625" style="9" hidden="1" customWidth="1"/>
    <col min="9" max="9" width="12.125" style="9" hidden="1" customWidth="1"/>
    <col min="10" max="10" width="16.125" style="9" hidden="1" customWidth="1"/>
    <col min="11" max="11" width="10.5" bestFit="1" customWidth="1"/>
    <col min="12" max="13" width="11.125" bestFit="1" customWidth="1"/>
    <col min="14" max="14" width="18.75" style="55" bestFit="1" customWidth="1"/>
    <col min="17" max="17" width="9" style="60"/>
  </cols>
  <sheetData>
    <row r="1" spans="1:19" x14ac:dyDescent="0.2">
      <c r="A1" s="13"/>
      <c r="B1" s="45"/>
      <c r="C1" s="66" t="s">
        <v>309</v>
      </c>
      <c r="D1" s="16"/>
      <c r="E1" s="16"/>
      <c r="F1" s="16"/>
      <c r="G1" s="16"/>
      <c r="H1" s="16"/>
      <c r="I1" s="16"/>
      <c r="J1" s="16"/>
      <c r="K1" s="17"/>
      <c r="L1" s="17"/>
      <c r="M1" s="17"/>
      <c r="N1" s="57"/>
      <c r="O1" s="18"/>
      <c r="P1" s="23"/>
    </row>
    <row r="2" spans="1:19" s="2" customFormat="1" x14ac:dyDescent="0.2">
      <c r="A2" s="67" t="s">
        <v>17</v>
      </c>
      <c r="B2" s="41" t="s">
        <v>10</v>
      </c>
      <c r="C2" s="41" t="s">
        <v>9</v>
      </c>
      <c r="D2" s="40" t="s">
        <v>11</v>
      </c>
      <c r="E2" s="40" t="s">
        <v>13</v>
      </c>
      <c r="F2" s="40" t="s">
        <v>14</v>
      </c>
      <c r="G2" s="40" t="s">
        <v>15</v>
      </c>
      <c r="H2" s="40" t="s">
        <v>16</v>
      </c>
      <c r="I2" s="40" t="s">
        <v>12</v>
      </c>
      <c r="J2" s="40" t="s">
        <v>83</v>
      </c>
      <c r="K2" s="40" t="s">
        <v>301</v>
      </c>
      <c r="L2" s="42" t="s">
        <v>302</v>
      </c>
      <c r="M2" s="42" t="s">
        <v>303</v>
      </c>
      <c r="N2" s="68" t="s">
        <v>304</v>
      </c>
      <c r="O2" s="69" t="s">
        <v>312</v>
      </c>
      <c r="P2" s="42"/>
      <c r="Q2" s="61" t="s">
        <v>305</v>
      </c>
      <c r="R2" s="2" t="s">
        <v>84</v>
      </c>
      <c r="S2" s="11">
        <v>260</v>
      </c>
    </row>
    <row r="3" spans="1:19" x14ac:dyDescent="0.2">
      <c r="A3" s="19" t="s">
        <v>20</v>
      </c>
      <c r="B3" s="32">
        <v>0.54583333333333328</v>
      </c>
      <c r="C3" s="44">
        <v>40</v>
      </c>
      <c r="D3" s="20" t="str">
        <f>VLOOKUP(C3,'2014 Main Scores'!C:D,2,FALSE)</f>
        <v>Kennet Vale</v>
      </c>
      <c r="E3" s="20" t="str">
        <f>VLOOKUP(C3,'2014 Main Scores'!C:E,3,FALSE)</f>
        <v>Otters</v>
      </c>
      <c r="F3" s="20" t="str">
        <f>VLOOKUP(C3,'2014 Main Scores'!C:F,4,FALSE)</f>
        <v>Kerry Head (Ems)</v>
      </c>
      <c r="G3" s="20" t="str">
        <f>VLOOKUP(C3,'2014 Main Scores'!C:G,5,FALSE)</f>
        <v>Spiders Secret Weapon</v>
      </c>
      <c r="H3" s="22" t="s">
        <v>84</v>
      </c>
      <c r="I3" s="22" t="s">
        <v>79</v>
      </c>
      <c r="J3" s="22" t="s">
        <v>80</v>
      </c>
      <c r="K3" s="23">
        <f>VLOOKUP(C3,'2014 Main Scores'!$C:$M,9,FALSE)</f>
        <v>0</v>
      </c>
      <c r="L3" s="23">
        <f>VLOOKUP($C3,'2014 Main Scores'!$C:$M,10,FALSE)</f>
        <v>0</v>
      </c>
      <c r="M3" s="23">
        <f>K3+L3</f>
        <v>0</v>
      </c>
      <c r="N3" s="58" t="s">
        <v>335</v>
      </c>
      <c r="O3" s="24"/>
      <c r="P3" s="23" t="str">
        <f>IF(N3=N4,"Y","N")</f>
        <v>N</v>
      </c>
      <c r="Q3" s="62" t="e">
        <f>VLOOKUP(C3,'2014 Main Scores'!C:N,12,FALSE)-N3</f>
        <v>#VALUE!</v>
      </c>
    </row>
    <row r="4" spans="1:19" x14ac:dyDescent="0.2">
      <c r="A4" s="19" t="s">
        <v>20</v>
      </c>
      <c r="B4" s="32">
        <v>0.55069444444444449</v>
      </c>
      <c r="C4" s="44">
        <v>41</v>
      </c>
      <c r="D4" s="20" t="str">
        <f>VLOOKUP(C4,'2014 Main Scores'!C:D,2,FALSE)</f>
        <v>Kennet Vale</v>
      </c>
      <c r="E4" s="20" t="str">
        <f>VLOOKUP(C4,'2014 Main Scores'!C:E,3,FALSE)</f>
        <v>Willows</v>
      </c>
      <c r="F4" s="20" t="str">
        <f>VLOOKUP(C4,'2014 Main Scores'!C:F,4,FALSE)</f>
        <v>Mel Lawless</v>
      </c>
      <c r="G4" s="20" t="str">
        <f>VLOOKUP(C4,'2014 Main Scores'!C:G,5,FALSE)</f>
        <v>Fosters Boy</v>
      </c>
      <c r="H4" s="22" t="s">
        <v>84</v>
      </c>
      <c r="I4" s="22" t="s">
        <v>79</v>
      </c>
      <c r="J4" s="22" t="s">
        <v>80</v>
      </c>
      <c r="K4" s="23">
        <f>VLOOKUP(C4,'2014 Main Scores'!$C:$M,9,FALSE)</f>
        <v>108</v>
      </c>
      <c r="L4" s="23">
        <f>VLOOKUP($C4,'2014 Main Scores'!$C:$M,10,FALSE)</f>
        <v>57.5</v>
      </c>
      <c r="M4" s="23">
        <f>K4+L4</f>
        <v>165.5</v>
      </c>
      <c r="N4" s="58">
        <f>M4/S$2</f>
        <v>0.6365384615384615</v>
      </c>
      <c r="O4" s="24">
        <v>18</v>
      </c>
      <c r="P4" s="23" t="str">
        <f>IF(N4=N5,"Y","N")</f>
        <v>N</v>
      </c>
      <c r="Q4" s="62">
        <f>VLOOKUP(C4,'2014 Main Scores'!C:N,12,FALSE)-N4</f>
        <v>0</v>
      </c>
    </row>
    <row r="5" spans="1:19" x14ac:dyDescent="0.2">
      <c r="A5" s="19" t="s">
        <v>20</v>
      </c>
      <c r="B5" s="32">
        <v>0.55486111111111114</v>
      </c>
      <c r="C5" s="44">
        <v>42</v>
      </c>
      <c r="D5" s="20" t="str">
        <f>VLOOKUP(C5,'2014 Main Scores'!C:D,2,FALSE)</f>
        <v>VWH</v>
      </c>
      <c r="E5" s="20" t="str">
        <f>VLOOKUP(C5,'2014 Main Scores'!C:E,3,FALSE)</f>
        <v>Lions</v>
      </c>
      <c r="F5" s="20" t="str">
        <f>VLOOKUP(C5,'2014 Main Scores'!C:F,4,FALSE)</f>
        <v>Lynda King</v>
      </c>
      <c r="G5" s="20" t="str">
        <f>VLOOKUP(C5,'2014 Main Scores'!C:G,5,FALSE)</f>
        <v>Tullibards What's Next</v>
      </c>
      <c r="H5" s="22" t="s">
        <v>84</v>
      </c>
      <c r="I5" s="22" t="s">
        <v>79</v>
      </c>
      <c r="J5" s="22" t="s">
        <v>80</v>
      </c>
      <c r="K5" s="23">
        <f>VLOOKUP(C5,'2014 Main Scores'!$C:$M,9,FALSE)</f>
        <v>109.5</v>
      </c>
      <c r="L5" s="23">
        <f>VLOOKUP($C5,'2014 Main Scores'!$C:$M,10,FALSE)</f>
        <v>61.5</v>
      </c>
      <c r="M5" s="23">
        <f>K5+L5</f>
        <v>171</v>
      </c>
      <c r="N5" s="58">
        <f>M5/S$2</f>
        <v>0.65769230769230769</v>
      </c>
      <c r="O5" s="24">
        <v>12</v>
      </c>
      <c r="P5" s="23" t="str">
        <f>IF(N5=N6,"Y","N")</f>
        <v>N</v>
      </c>
      <c r="Q5" s="62">
        <f>VLOOKUP(C5,'2014 Main Scores'!C:N,12,FALSE)-N5</f>
        <v>0</v>
      </c>
    </row>
    <row r="6" spans="1:19" x14ac:dyDescent="0.2">
      <c r="A6" s="19" t="s">
        <v>20</v>
      </c>
      <c r="B6" s="32">
        <v>0.55972222222222223</v>
      </c>
      <c r="C6" s="44">
        <v>43</v>
      </c>
      <c r="D6" s="20" t="str">
        <f>VLOOKUP(C6,'2014 Main Scores'!C:D,2,FALSE)</f>
        <v>Berkeley</v>
      </c>
      <c r="E6" s="20" t="str">
        <f>VLOOKUP(C6,'2014 Main Scores'!C:E,3,FALSE)</f>
        <v>Grackles</v>
      </c>
      <c r="F6" s="20" t="str">
        <f>VLOOKUP(C6,'2014 Main Scores'!C:F,4,FALSE)</f>
        <v>Justine Jackman</v>
      </c>
      <c r="G6" s="20" t="str">
        <f>VLOOKUP(C6,'2014 Main Scores'!C:G,5,FALSE)</f>
        <v>Master McCoy</v>
      </c>
      <c r="H6" s="22" t="s">
        <v>84</v>
      </c>
      <c r="I6" s="22" t="s">
        <v>79</v>
      </c>
      <c r="J6" s="22" t="s">
        <v>80</v>
      </c>
      <c r="K6" s="23">
        <f>VLOOKUP(C6,'2014 Main Scores'!$C:$M,9,FALSE)</f>
        <v>107.5</v>
      </c>
      <c r="L6" s="23">
        <f>VLOOKUP($C6,'2014 Main Scores'!$C:$M,10,FALSE)</f>
        <v>56</v>
      </c>
      <c r="M6" s="23">
        <f>K6+L6</f>
        <v>163.5</v>
      </c>
      <c r="N6" s="58">
        <f>M6/S$2</f>
        <v>0.62884615384615383</v>
      </c>
      <c r="O6" s="24">
        <v>19</v>
      </c>
      <c r="P6" s="23" t="str">
        <f>IF(N6=N7,"Y","N")</f>
        <v>N</v>
      </c>
      <c r="Q6" s="62">
        <f>VLOOKUP(C6,'2014 Main Scores'!C:N,12,FALSE)-N6</f>
        <v>0</v>
      </c>
    </row>
    <row r="7" spans="1:19" x14ac:dyDescent="0.2">
      <c r="A7" s="19" t="s">
        <v>20</v>
      </c>
      <c r="B7" s="32">
        <v>0.56458333333333333</v>
      </c>
      <c r="C7" s="44">
        <v>44</v>
      </c>
      <c r="D7" s="20" t="str">
        <f>VLOOKUP(C7,'2014 Main Scores'!C:D,2,FALSE)</f>
        <v>Berkeley</v>
      </c>
      <c r="E7" s="20" t="str">
        <f>VLOOKUP(C7,'2014 Main Scores'!C:E,3,FALSE)</f>
        <v>Pelhams</v>
      </c>
      <c r="F7" s="20" t="str">
        <f>VLOOKUP(C7,'2014 Main Scores'!C:F,4,FALSE)</f>
        <v>Sarah Webber</v>
      </c>
      <c r="G7" s="20" t="str">
        <f>VLOOKUP(C7,'2014 Main Scores'!C:G,5,FALSE)</f>
        <v>Bonetta</v>
      </c>
      <c r="H7" s="22" t="s">
        <v>84</v>
      </c>
      <c r="I7" s="22" t="s">
        <v>79</v>
      </c>
      <c r="J7" s="22" t="s">
        <v>80</v>
      </c>
      <c r="K7" s="23">
        <f>VLOOKUP(C7,'2014 Main Scores'!$C:$M,9,FALSE)</f>
        <v>109</v>
      </c>
      <c r="L7" s="23">
        <f>VLOOKUP($C7,'2014 Main Scores'!$C:$M,10,FALSE)</f>
        <v>60</v>
      </c>
      <c r="M7" s="23">
        <f>K7+L7</f>
        <v>169</v>
      </c>
      <c r="N7" s="58">
        <f>M7/S$2</f>
        <v>0.65</v>
      </c>
      <c r="O7" s="24">
        <v>15</v>
      </c>
      <c r="P7" s="23" t="str">
        <f>IF(N7=N8,"Y","N")</f>
        <v>N</v>
      </c>
      <c r="Q7" s="62">
        <f>VLOOKUP(C7,'2014 Main Scores'!C:N,12,FALSE)-N7</f>
        <v>0</v>
      </c>
    </row>
    <row r="8" spans="1:19" x14ac:dyDescent="0.2">
      <c r="A8" s="19" t="s">
        <v>20</v>
      </c>
      <c r="B8" s="32">
        <v>0.56874999999999998</v>
      </c>
      <c r="C8" s="44">
        <v>45</v>
      </c>
      <c r="D8" s="20" t="str">
        <f>VLOOKUP(C8,'2014 Main Scores'!C:D,2,FALSE)</f>
        <v>Bath</v>
      </c>
      <c r="E8" s="20" t="str">
        <f>VLOOKUP(C8,'2014 Main Scores'!C:E,3,FALSE)</f>
        <v>Belles</v>
      </c>
      <c r="F8" s="20" t="str">
        <f>VLOOKUP(C8,'2014 Main Scores'!C:F,4,FALSE)</f>
        <v>Tanya Symes</v>
      </c>
      <c r="G8" s="20" t="str">
        <f>VLOOKUP(C8,'2014 Main Scores'!C:G,5,FALSE)</f>
        <v>Shaw Smartie</v>
      </c>
      <c r="H8" s="22" t="s">
        <v>84</v>
      </c>
      <c r="I8" s="22" t="s">
        <v>79</v>
      </c>
      <c r="J8" s="22" t="s">
        <v>80</v>
      </c>
      <c r="K8" s="23">
        <f>VLOOKUP(C8,'2014 Main Scores'!$C:$M,9,FALSE)</f>
        <v>121</v>
      </c>
      <c r="L8" s="23">
        <f>VLOOKUP($C8,'2014 Main Scores'!$C:$M,10,FALSE)</f>
        <v>64.5</v>
      </c>
      <c r="M8" s="23">
        <f>K8+L8</f>
        <v>185.5</v>
      </c>
      <c r="N8" s="58">
        <f>M8/S$2</f>
        <v>0.71346153846153848</v>
      </c>
      <c r="O8" s="24">
        <v>2</v>
      </c>
      <c r="P8" s="23" t="str">
        <f>IF(N8=N9,"Y","N")</f>
        <v>N</v>
      </c>
      <c r="Q8" s="62">
        <f>VLOOKUP(C8,'2014 Main Scores'!C:N,12,FALSE)-N8</f>
        <v>0</v>
      </c>
    </row>
    <row r="9" spans="1:19" x14ac:dyDescent="0.2">
      <c r="A9" s="19" t="s">
        <v>20</v>
      </c>
      <c r="B9" s="32">
        <v>0.57361111111111118</v>
      </c>
      <c r="C9" s="44">
        <v>46</v>
      </c>
      <c r="D9" s="20" t="str">
        <f>VLOOKUP(C9,'2014 Main Scores'!C:D,2,FALSE)</f>
        <v>Bath</v>
      </c>
      <c r="E9" s="20" t="str">
        <f>VLOOKUP(C9,'2014 Main Scores'!C:E,3,FALSE)</f>
        <v>Bombes</v>
      </c>
      <c r="F9" s="20" t="str">
        <f>VLOOKUP(C9,'2014 Main Scores'!C:F,4,FALSE)</f>
        <v>Jenny Watkins</v>
      </c>
      <c r="G9" s="20" t="str">
        <f>VLOOKUP(C9,'2014 Main Scores'!C:G,5,FALSE)</f>
        <v>Rolex Free</v>
      </c>
      <c r="H9" s="22" t="s">
        <v>84</v>
      </c>
      <c r="I9" s="22" t="s">
        <v>79</v>
      </c>
      <c r="J9" s="22" t="s">
        <v>80</v>
      </c>
      <c r="K9" s="23">
        <f>VLOOKUP(C9,'2014 Main Scores'!$C:$M,9,FALSE)</f>
        <v>107</v>
      </c>
      <c r="L9" s="23">
        <f>VLOOKUP($C9,'2014 Main Scores'!$C:$M,10,FALSE)</f>
        <v>55.5</v>
      </c>
      <c r="M9" s="23">
        <f>K9+L9</f>
        <v>162.5</v>
      </c>
      <c r="N9" s="58">
        <f>M9/S$2</f>
        <v>0.625</v>
      </c>
      <c r="O9" s="24">
        <v>20</v>
      </c>
      <c r="P9" s="23" t="str">
        <f>IF(N9=N10,"Y","N")</f>
        <v>N</v>
      </c>
      <c r="Q9" s="62">
        <f>VLOOKUP(C9,'2014 Main Scores'!C:N,12,FALSE)-N9</f>
        <v>0</v>
      </c>
    </row>
    <row r="10" spans="1:19" x14ac:dyDescent="0.2">
      <c r="A10" s="19" t="s">
        <v>20</v>
      </c>
      <c r="B10" s="32">
        <v>0.57777777777777783</v>
      </c>
      <c r="C10" s="44">
        <v>47</v>
      </c>
      <c r="D10" s="20" t="str">
        <f>VLOOKUP(C10,'2014 Main Scores'!C:D,2,FALSE)</f>
        <v>Bath</v>
      </c>
      <c r="E10" s="20" t="str">
        <f>VLOOKUP(C10,'2014 Main Scores'!C:E,3,FALSE)</f>
        <v>Bubbles</v>
      </c>
      <c r="F10" s="20" t="str">
        <f>VLOOKUP(C10,'2014 Main Scores'!C:F,4,FALSE)</f>
        <v>Sharon Blake</v>
      </c>
      <c r="G10" s="20" t="str">
        <f>VLOOKUP(C10,'2014 Main Scores'!C:G,5,FALSE)</f>
        <v>Loustic Collonges</v>
      </c>
      <c r="H10" s="22" t="s">
        <v>84</v>
      </c>
      <c r="I10" s="22" t="s">
        <v>79</v>
      </c>
      <c r="J10" s="22" t="s">
        <v>80</v>
      </c>
      <c r="K10" s="23">
        <f>VLOOKUP(C10,'2014 Main Scores'!$C:$M,9,FALSE)</f>
        <v>104</v>
      </c>
      <c r="L10" s="23">
        <f>VLOOKUP($C10,'2014 Main Scores'!$C:$M,10,FALSE)</f>
        <v>56</v>
      </c>
      <c r="M10" s="23">
        <f>K10+L10</f>
        <v>160</v>
      </c>
      <c r="N10" s="58">
        <f>M10/S$2</f>
        <v>0.61538461538461542</v>
      </c>
      <c r="O10" s="24">
        <v>21</v>
      </c>
      <c r="P10" s="23" t="str">
        <f>IF(N10=N11,"Y","N")</f>
        <v>N</v>
      </c>
      <c r="Q10" s="62">
        <f>VLOOKUP(C10,'2014 Main Scores'!C:N,12,FALSE)-N10</f>
        <v>0</v>
      </c>
    </row>
    <row r="11" spans="1:19" x14ac:dyDescent="0.2">
      <c r="A11" s="19" t="s">
        <v>20</v>
      </c>
      <c r="B11" s="32">
        <v>0.58263888888888882</v>
      </c>
      <c r="C11" s="44">
        <v>48</v>
      </c>
      <c r="D11" s="20" t="str">
        <f>VLOOKUP(C11,'2014 Main Scores'!C:D,2,FALSE)</f>
        <v>Frampton Family</v>
      </c>
      <c r="E11" s="20" t="str">
        <f>VLOOKUP(C11,'2014 Main Scores'!C:E,3,FALSE)</f>
        <v>Passage</v>
      </c>
      <c r="F11" s="20" t="str">
        <f>VLOOKUP(C11,'2014 Main Scores'!C:F,4,FALSE)</f>
        <v>Caroline Savery</v>
      </c>
      <c r="G11" s="20" t="str">
        <f>VLOOKUP(C11,'2014 Main Scores'!C:G,5,FALSE)</f>
        <v>Portadown Sergent Pepper</v>
      </c>
      <c r="H11" s="22" t="s">
        <v>84</v>
      </c>
      <c r="I11" s="22" t="s">
        <v>79</v>
      </c>
      <c r="J11" s="22" t="s">
        <v>80</v>
      </c>
      <c r="K11" s="23">
        <f>VLOOKUP(C11,'2014 Main Scores'!$C:$M,9,FALSE)</f>
        <v>116</v>
      </c>
      <c r="L11" s="23">
        <f>VLOOKUP($C11,'2014 Main Scores'!$C:$M,10,FALSE)</f>
        <v>61.5</v>
      </c>
      <c r="M11" s="23">
        <f>K11+L11</f>
        <v>177.5</v>
      </c>
      <c r="N11" s="58">
        <f>M11/S$2</f>
        <v>0.68269230769230771</v>
      </c>
      <c r="O11" s="24">
        <v>7</v>
      </c>
      <c r="P11" s="23" t="str">
        <f>IF(N11=N12,"Y","N")</f>
        <v>N</v>
      </c>
      <c r="Q11" s="62">
        <f>VLOOKUP(C11,'2014 Main Scores'!C:N,12,FALSE)-N11</f>
        <v>0</v>
      </c>
    </row>
    <row r="12" spans="1:19" x14ac:dyDescent="0.2">
      <c r="A12" s="19" t="s">
        <v>20</v>
      </c>
      <c r="B12" s="32">
        <v>0.58680555555555558</v>
      </c>
      <c r="C12" s="44">
        <v>49</v>
      </c>
      <c r="D12" s="20" t="str">
        <f>VLOOKUP(C12,'2014 Main Scores'!C:D,2,FALSE)</f>
        <v>Frampton Family</v>
      </c>
      <c r="E12" s="20" t="str">
        <f>VLOOKUP(C12,'2014 Main Scores'!C:E,3,FALSE)</f>
        <v>Piaffe</v>
      </c>
      <c r="F12" s="20" t="str">
        <f>VLOOKUP(C12,'2014 Main Scores'!C:F,4,FALSE)</f>
        <v>Sally Miles</v>
      </c>
      <c r="G12" s="20" t="str">
        <f>VLOOKUP(C12,'2014 Main Scores'!C:G,5,FALSE)</f>
        <v>Sidney Boy</v>
      </c>
      <c r="H12" s="22" t="s">
        <v>84</v>
      </c>
      <c r="I12" s="22" t="s">
        <v>79</v>
      </c>
      <c r="J12" s="22" t="s">
        <v>80</v>
      </c>
      <c r="K12" s="23">
        <f>VLOOKUP(C12,'2014 Main Scores'!$C:$M,9,FALSE)</f>
        <v>113.5</v>
      </c>
      <c r="L12" s="23">
        <f>VLOOKUP($C12,'2014 Main Scores'!$C:$M,10,FALSE)</f>
        <v>61.5</v>
      </c>
      <c r="M12" s="23">
        <f>K12+L12</f>
        <v>175</v>
      </c>
      <c r="N12" s="58">
        <f>M12/S$2</f>
        <v>0.67307692307692313</v>
      </c>
      <c r="O12" s="24">
        <v>9</v>
      </c>
      <c r="P12" s="23" t="str">
        <f>IF(N12=N13,"Y","N")</f>
        <v>N</v>
      </c>
      <c r="Q12" s="62">
        <f>VLOOKUP(C12,'2014 Main Scores'!C:N,12,FALSE)-N12</f>
        <v>0</v>
      </c>
    </row>
    <row r="13" spans="1:19" x14ac:dyDescent="0.2">
      <c r="A13" s="19" t="s">
        <v>20</v>
      </c>
      <c r="B13" s="32">
        <v>0.59166666666666667</v>
      </c>
      <c r="C13" s="44">
        <v>50</v>
      </c>
      <c r="D13" s="20" t="str">
        <f>VLOOKUP(C13,'2014 Main Scores'!C:D,2,FALSE)</f>
        <v>Kings Leaze</v>
      </c>
      <c r="E13" s="20" t="str">
        <f>VLOOKUP(C13,'2014 Main Scores'!C:E,3,FALSE)</f>
        <v>Monarchs</v>
      </c>
      <c r="F13" s="20" t="str">
        <f>VLOOKUP(C13,'2014 Main Scores'!C:F,4,FALSE)</f>
        <v>Francesca Dark</v>
      </c>
      <c r="G13" s="20" t="str">
        <f>VLOOKUP(C13,'2014 Main Scores'!C:G,5,FALSE)</f>
        <v>The Last Flight</v>
      </c>
      <c r="H13" s="22" t="s">
        <v>84</v>
      </c>
      <c r="I13" s="22" t="s">
        <v>79</v>
      </c>
      <c r="J13" s="22" t="s">
        <v>80</v>
      </c>
      <c r="K13" s="23">
        <f>VLOOKUP(C13,'2014 Main Scores'!$C:$M,9,FALSE)</f>
        <v>111</v>
      </c>
      <c r="L13" s="23">
        <f>VLOOKUP($C13,'2014 Main Scores'!$C:$M,10,FALSE)</f>
        <v>60</v>
      </c>
      <c r="M13" s="23">
        <f>K13+L13</f>
        <v>171</v>
      </c>
      <c r="N13" s="58">
        <f>M13/S$2</f>
        <v>0.65769230769230769</v>
      </c>
      <c r="O13" s="24">
        <v>13</v>
      </c>
      <c r="P13" s="23" t="str">
        <f>IF(N13=N14,"Y","N")</f>
        <v>N</v>
      </c>
      <c r="Q13" s="62">
        <f>VLOOKUP(C13,'2014 Main Scores'!C:N,12,FALSE)-N13</f>
        <v>0</v>
      </c>
    </row>
    <row r="14" spans="1:19" x14ac:dyDescent="0.2">
      <c r="A14" s="19" t="s">
        <v>20</v>
      </c>
      <c r="B14" s="32">
        <v>0.59583333333333333</v>
      </c>
      <c r="C14" s="44">
        <v>51</v>
      </c>
      <c r="D14" s="20" t="str">
        <f>VLOOKUP(C14,'2014 Main Scores'!C:D,2,FALSE)</f>
        <v>Kings Leaze</v>
      </c>
      <c r="E14" s="20" t="str">
        <f>VLOOKUP(C14,'2014 Main Scores'!C:E,3,FALSE)</f>
        <v>Sovereigns</v>
      </c>
      <c r="F14" s="20" t="str">
        <f>VLOOKUP(C14,'2014 Main Scores'!C:F,4,FALSE)</f>
        <v>Karen Joyson</v>
      </c>
      <c r="G14" s="20" t="str">
        <f>VLOOKUP(C14,'2014 Main Scores'!C:G,5,FALSE)</f>
        <v>Ever So Lightly</v>
      </c>
      <c r="H14" s="22" t="s">
        <v>84</v>
      </c>
      <c r="I14" s="22" t="s">
        <v>79</v>
      </c>
      <c r="J14" s="22" t="s">
        <v>80</v>
      </c>
      <c r="K14" s="23">
        <f>VLOOKUP(C14,'2014 Main Scores'!$C:$M,9,FALSE)</f>
        <v>120</v>
      </c>
      <c r="L14" s="23">
        <f>VLOOKUP($C14,'2014 Main Scores'!$C:$M,10,FALSE)</f>
        <v>63</v>
      </c>
      <c r="M14" s="23">
        <f>K14+L14</f>
        <v>183</v>
      </c>
      <c r="N14" s="58">
        <f>M14/S$2</f>
        <v>0.7038461538461539</v>
      </c>
      <c r="O14" s="24">
        <v>4</v>
      </c>
      <c r="P14" s="23" t="str">
        <f>IF(N14=N15,"Y","N")</f>
        <v>N</v>
      </c>
      <c r="Q14" s="62">
        <f>VLOOKUP(C14,'2014 Main Scores'!C:N,12,FALSE)-N14</f>
        <v>0</v>
      </c>
    </row>
    <row r="15" spans="1:19" x14ac:dyDescent="0.2">
      <c r="A15" s="19" t="s">
        <v>20</v>
      </c>
      <c r="B15" s="32">
        <v>0.60833333333333328</v>
      </c>
      <c r="C15" s="44">
        <v>53</v>
      </c>
      <c r="D15" s="20" t="str">
        <f>VLOOKUP(C15,'2014 Main Scores'!C:D,2,FALSE)</f>
        <v>Swindon</v>
      </c>
      <c r="E15" s="20" t="str">
        <f>VLOOKUP(C15,'2014 Main Scores'!C:E,3,FALSE)</f>
        <v>Circles</v>
      </c>
      <c r="F15" s="20" t="str">
        <f>VLOOKUP(C15,'2014 Main Scores'!C:F,4,FALSE)</f>
        <v>Toni Besley</v>
      </c>
      <c r="G15" s="20" t="str">
        <f>VLOOKUP(C15,'2014 Main Scores'!C:G,5,FALSE)</f>
        <v>Bowood Topcat</v>
      </c>
      <c r="H15" s="22" t="s">
        <v>84</v>
      </c>
      <c r="I15" s="22" t="s">
        <v>79</v>
      </c>
      <c r="J15" s="22" t="s">
        <v>80</v>
      </c>
      <c r="K15" s="23">
        <f>VLOOKUP(C15,'2014 Main Scores'!$C:$M,9,FALSE)</f>
        <v>108.5</v>
      </c>
      <c r="L15" s="23">
        <f>VLOOKUP($C15,'2014 Main Scores'!$C:$M,10,FALSE)</f>
        <v>60</v>
      </c>
      <c r="M15" s="23">
        <f>K15+L15</f>
        <v>168.5</v>
      </c>
      <c r="N15" s="58">
        <f>M15/S$2</f>
        <v>0.64807692307692311</v>
      </c>
      <c r="O15" s="24">
        <v>17</v>
      </c>
      <c r="P15" s="23" t="str">
        <f>IF(N15=N16,"Y","N")</f>
        <v>N</v>
      </c>
      <c r="Q15" s="62">
        <f>VLOOKUP(C15,'2014 Main Scores'!C:N,12,FALSE)-N15</f>
        <v>0</v>
      </c>
    </row>
    <row r="16" spans="1:19" x14ac:dyDescent="0.2">
      <c r="A16" s="19" t="s">
        <v>20</v>
      </c>
      <c r="B16" s="32">
        <v>0.61319444444444449</v>
      </c>
      <c r="C16" s="44">
        <v>54</v>
      </c>
      <c r="D16" s="20" t="str">
        <f>VLOOKUP(C16,'2014 Main Scores'!C:D,2,FALSE)</f>
        <v>Swindon</v>
      </c>
      <c r="E16" s="20" t="str">
        <f>VLOOKUP(C16,'2014 Main Scores'!C:E,3,FALSE)</f>
        <v>Diagonals</v>
      </c>
      <c r="F16" s="20" t="str">
        <f>VLOOKUP(C16,'2014 Main Scores'!C:F,4,FALSE)</f>
        <v>Sue Foord</v>
      </c>
      <c r="G16" s="20" t="str">
        <f>VLOOKUP(C16,'2014 Main Scores'!C:G,5,FALSE)</f>
        <v>Razz Jazz</v>
      </c>
      <c r="H16" s="22" t="s">
        <v>84</v>
      </c>
      <c r="I16" s="22" t="s">
        <v>79</v>
      </c>
      <c r="J16" s="22" t="s">
        <v>80</v>
      </c>
      <c r="K16" s="23">
        <f>VLOOKUP(C16,'2014 Main Scores'!$C:$M,9,FALSE)</f>
        <v>118</v>
      </c>
      <c r="L16" s="23">
        <f>VLOOKUP($C16,'2014 Main Scores'!$C:$M,10,FALSE)</f>
        <v>63.5</v>
      </c>
      <c r="M16" s="23">
        <f>K16+L16</f>
        <v>181.5</v>
      </c>
      <c r="N16" s="58">
        <f>M16/S$2</f>
        <v>0.69807692307692304</v>
      </c>
      <c r="O16" s="24">
        <v>5</v>
      </c>
      <c r="P16" s="23" t="str">
        <f>IF(N16=N17,"Y","N")</f>
        <v>N</v>
      </c>
      <c r="Q16" s="62">
        <f>VLOOKUP(C16,'2014 Main Scores'!C:N,12,FALSE)-N16</f>
        <v>0</v>
      </c>
    </row>
    <row r="17" spans="1:17" x14ac:dyDescent="0.2">
      <c r="A17" s="19" t="s">
        <v>20</v>
      </c>
      <c r="B17" s="32">
        <v>0.61736111111111114</v>
      </c>
      <c r="C17" s="44">
        <v>55</v>
      </c>
      <c r="D17" s="20" t="str">
        <f>VLOOKUP(C17,'2014 Main Scores'!C:D,2,FALSE)</f>
        <v>VHPRC</v>
      </c>
      <c r="E17" s="20" t="str">
        <f>VLOOKUP(C17,'2014 Main Scores'!C:E,3,FALSE)</f>
        <v>Annuities</v>
      </c>
      <c r="F17" s="20" t="str">
        <f>VLOOKUP(C17,'2014 Main Scores'!C:F,4,FALSE)</f>
        <v xml:space="preserve">Charlotte Alford   </v>
      </c>
      <c r="G17" s="20" t="str">
        <f>VLOOKUP(C17,'2014 Main Scores'!C:G,5,FALSE)</f>
        <v>Silhouet  </v>
      </c>
      <c r="H17" s="22" t="s">
        <v>84</v>
      </c>
      <c r="I17" s="22" t="s">
        <v>79</v>
      </c>
      <c r="J17" s="22" t="s">
        <v>80</v>
      </c>
      <c r="K17" s="23">
        <f>VLOOKUP(C17,'2014 Main Scores'!$C:$M,9,FALSE)</f>
        <v>117.5</v>
      </c>
      <c r="L17" s="23">
        <f>VLOOKUP($C17,'2014 Main Scores'!$C:$M,10,FALSE)</f>
        <v>63.5</v>
      </c>
      <c r="M17" s="23">
        <f>K17+L17</f>
        <v>181</v>
      </c>
      <c r="N17" s="58">
        <f>M17/S$2</f>
        <v>0.69615384615384612</v>
      </c>
      <c r="O17" s="24">
        <v>6</v>
      </c>
      <c r="P17" s="23" t="str">
        <f>IF(N17=N18,"Y","N")</f>
        <v>N</v>
      </c>
      <c r="Q17" s="62">
        <f>VLOOKUP(C17,'2014 Main Scores'!C:N,12,FALSE)-N17</f>
        <v>0</v>
      </c>
    </row>
    <row r="18" spans="1:17" x14ac:dyDescent="0.2">
      <c r="A18" s="19" t="s">
        <v>20</v>
      </c>
      <c r="B18" s="32">
        <v>0.62152777777777779</v>
      </c>
      <c r="C18" s="44">
        <v>56</v>
      </c>
      <c r="D18" s="20" t="str">
        <f>VLOOKUP(C18,'2014 Main Scores'!C:D,2,FALSE)</f>
        <v>VHPRC</v>
      </c>
      <c r="E18" s="20" t="str">
        <f>VLOOKUP(C18,'2014 Main Scores'!C:E,3,FALSE)</f>
        <v>Maturities</v>
      </c>
      <c r="F18" s="20" t="str">
        <f>VLOOKUP(C18,'2014 Main Scores'!C:F,4,FALSE)</f>
        <v xml:space="preserve">Julian Minchin   </v>
      </c>
      <c r="G18" s="20" t="str">
        <f>VLOOKUP(C18,'2014 Main Scores'!C:G,5,FALSE)</f>
        <v>Wadswick Ben  </v>
      </c>
      <c r="H18" s="22" t="s">
        <v>84</v>
      </c>
      <c r="I18" s="22" t="s">
        <v>79</v>
      </c>
      <c r="J18" s="22" t="s">
        <v>80</v>
      </c>
      <c r="K18" s="23">
        <f>VLOOKUP(C18,'2014 Main Scores'!$C:$M,9,FALSE)</f>
        <v>114</v>
      </c>
      <c r="L18" s="23">
        <f>VLOOKUP($C18,'2014 Main Scores'!$C:$M,10,FALSE)</f>
        <v>59.5</v>
      </c>
      <c r="M18" s="23">
        <f>K18+L18</f>
        <v>173.5</v>
      </c>
      <c r="N18" s="58">
        <f>M18/S$2</f>
        <v>0.66730769230769227</v>
      </c>
      <c r="O18" s="24">
        <v>10</v>
      </c>
      <c r="P18" s="23" t="str">
        <f>IF(N18=N19,"Y","N")</f>
        <v>N</v>
      </c>
      <c r="Q18" s="62">
        <f>VLOOKUP(C18,'2014 Main Scores'!C:N,12,FALSE)-N18</f>
        <v>0</v>
      </c>
    </row>
    <row r="19" spans="1:17" x14ac:dyDescent="0.2">
      <c r="A19" s="19" t="s">
        <v>20</v>
      </c>
      <c r="B19" s="32">
        <v>0.62569444444444444</v>
      </c>
      <c r="C19" s="44">
        <v>57</v>
      </c>
      <c r="D19" s="20" t="str">
        <f>VLOOKUP(C19,'2014 Main Scores'!C:D,2,FALSE)</f>
        <v>Wessex Gold</v>
      </c>
      <c r="E19" s="20" t="str">
        <f>VLOOKUP(C19,'2014 Main Scores'!C:E,3,FALSE)</f>
        <v>Merlot</v>
      </c>
      <c r="F19" s="20" t="str">
        <f>VLOOKUP(C19,'2014 Main Scores'!C:F,4,FALSE)</f>
        <v>Claire Warman</v>
      </c>
      <c r="G19" s="20" t="str">
        <f>VLOOKUP(C19,'2014 Main Scores'!C:G,5,FALSE)</f>
        <v>Pipbrook Silver Rose</v>
      </c>
      <c r="H19" s="22" t="s">
        <v>84</v>
      </c>
      <c r="I19" s="22" t="s">
        <v>79</v>
      </c>
      <c r="J19" s="22" t="s">
        <v>80</v>
      </c>
      <c r="K19" s="23">
        <f>VLOOKUP(C19,'2014 Main Scores'!$C:$M,9,FALSE)</f>
        <v>113</v>
      </c>
      <c r="L19" s="23">
        <f>VLOOKUP($C19,'2014 Main Scores'!$C:$M,10,FALSE)</f>
        <v>59.5</v>
      </c>
      <c r="M19" s="23">
        <f>K19+L19</f>
        <v>172.5</v>
      </c>
      <c r="N19" s="58">
        <f>M19/S$2</f>
        <v>0.66346153846153844</v>
      </c>
      <c r="O19" s="24">
        <v>11</v>
      </c>
      <c r="P19" s="23" t="str">
        <f>IF(N19=N20,"Y","N")</f>
        <v>N</v>
      </c>
      <c r="Q19" s="62">
        <f>VLOOKUP(C19,'2014 Main Scores'!C:N,12,FALSE)-N19</f>
        <v>0</v>
      </c>
    </row>
    <row r="20" spans="1:17" x14ac:dyDescent="0.2">
      <c r="A20" s="19" t="s">
        <v>20</v>
      </c>
      <c r="B20" s="32">
        <v>0.63055555555555554</v>
      </c>
      <c r="C20" s="44">
        <v>58</v>
      </c>
      <c r="D20" s="20" t="str">
        <f>VLOOKUP(C20,'2014 Main Scores'!C:D,2,FALSE)</f>
        <v>Wessex Gold</v>
      </c>
      <c r="E20" s="20" t="str">
        <f>VLOOKUP(C20,'2014 Main Scores'!C:E,3,FALSE)</f>
        <v>Shiraz</v>
      </c>
      <c r="F20" s="20" t="str">
        <f>VLOOKUP(C20,'2014 Main Scores'!C:F,4,FALSE)</f>
        <v>Janet Stares</v>
      </c>
      <c r="G20" s="20" t="str">
        <f>VLOOKUP(C20,'2014 Main Scores'!C:G,5,FALSE)</f>
        <v>Shamassa Spring</v>
      </c>
      <c r="H20" s="22" t="s">
        <v>84</v>
      </c>
      <c r="I20" s="22" t="s">
        <v>79</v>
      </c>
      <c r="J20" s="22" t="s">
        <v>80</v>
      </c>
      <c r="K20" s="23">
        <f>VLOOKUP(C20,'2014 Main Scores'!$C:$M,9,FALSE)</f>
        <v>88.5</v>
      </c>
      <c r="L20" s="23">
        <f>VLOOKUP($C20,'2014 Main Scores'!$C:$M,10,FALSE)</f>
        <v>47</v>
      </c>
      <c r="M20" s="23">
        <f>K20+L20</f>
        <v>135.5</v>
      </c>
      <c r="N20" s="58">
        <f>M20/S$2</f>
        <v>0.52115384615384619</v>
      </c>
      <c r="O20" s="24">
        <v>23</v>
      </c>
      <c r="P20" s="23" t="str">
        <f>IF(N20=N21,"Y","N")</f>
        <v>N</v>
      </c>
      <c r="Q20" s="62">
        <f>VLOOKUP(C20,'2014 Main Scores'!C:N,12,FALSE)-N20</f>
        <v>0</v>
      </c>
    </row>
    <row r="21" spans="1:17" x14ac:dyDescent="0.2">
      <c r="A21" s="19" t="s">
        <v>20</v>
      </c>
      <c r="B21" s="32">
        <v>0.63472222222222219</v>
      </c>
      <c r="C21" s="44">
        <v>59</v>
      </c>
      <c r="D21" s="20" t="str">
        <f>VLOOKUP(C21,'2014 Main Scores'!C:D,2,FALSE)</f>
        <v>Severn Vale</v>
      </c>
      <c r="E21" s="20" t="str">
        <f>VLOOKUP(C21,'2014 Main Scores'!C:E,3,FALSE)</f>
        <v>Spots</v>
      </c>
      <c r="F21" s="20" t="str">
        <f>VLOOKUP(C21,'2014 Main Scores'!C:F,4,FALSE)</f>
        <v>Sian Coles</v>
      </c>
      <c r="G21" s="20" t="str">
        <f>VLOOKUP(C21,'2014 Main Scores'!C:G,5,FALSE)</f>
        <v>Temple Miss</v>
      </c>
      <c r="H21" s="22" t="s">
        <v>84</v>
      </c>
      <c r="I21" s="22" t="s">
        <v>79</v>
      </c>
      <c r="J21" s="22" t="s">
        <v>80</v>
      </c>
      <c r="K21" s="23">
        <f>VLOOKUP(C21,'2014 Main Scores'!$C:$M,9,FALSE)</f>
        <v>109</v>
      </c>
      <c r="L21" s="23">
        <f>VLOOKUP($C21,'2014 Main Scores'!$C:$M,10,FALSE)</f>
        <v>60.5</v>
      </c>
      <c r="M21" s="23">
        <f>K21+L21</f>
        <v>169.5</v>
      </c>
      <c r="N21" s="58">
        <f>M21/S$2</f>
        <v>0.65192307692307694</v>
      </c>
      <c r="O21" s="24">
        <v>14</v>
      </c>
      <c r="P21" s="23" t="str">
        <f>IF(N21=N22,"Y","N")</f>
        <v>N</v>
      </c>
      <c r="Q21" s="62">
        <f>VLOOKUP(C21,'2014 Main Scores'!C:N,12,FALSE)-N21</f>
        <v>0</v>
      </c>
    </row>
    <row r="22" spans="1:17" x14ac:dyDescent="0.2">
      <c r="A22" s="19" t="s">
        <v>20</v>
      </c>
      <c r="B22" s="32">
        <v>0.63958333333333328</v>
      </c>
      <c r="C22" s="44">
        <v>60</v>
      </c>
      <c r="D22" s="20" t="str">
        <f>VLOOKUP(C22,'2014 Main Scores'!C:D,2,FALSE)</f>
        <v>Severn Vale</v>
      </c>
      <c r="E22" s="20" t="str">
        <f>VLOOKUP(C22,'2014 Main Scores'!C:E,3,FALSE)</f>
        <v>Stars</v>
      </c>
      <c r="F22" s="20" t="str">
        <f>VLOOKUP(C22,'2014 Main Scores'!C:F,4,FALSE)</f>
        <v>Fiona Hunt</v>
      </c>
      <c r="G22" s="20" t="str">
        <f>VLOOKUP(C22,'2014 Main Scores'!C:G,5,FALSE)</f>
        <v>Miss Congeniality</v>
      </c>
      <c r="H22" s="22" t="s">
        <v>84</v>
      </c>
      <c r="I22" s="22" t="s">
        <v>79</v>
      </c>
      <c r="J22" s="22" t="s">
        <v>80</v>
      </c>
      <c r="K22" s="23">
        <f>VLOOKUP(C22,'2014 Main Scores'!$C:$M,9,FALSE)</f>
        <v>111</v>
      </c>
      <c r="L22" s="23">
        <f>VLOOKUP($C22,'2014 Main Scores'!$C:$M,10,FALSE)</f>
        <v>58</v>
      </c>
      <c r="M22" s="23">
        <f>K22+L22</f>
        <v>169</v>
      </c>
      <c r="N22" s="58">
        <f>M22/S$2</f>
        <v>0.65</v>
      </c>
      <c r="O22" s="24">
        <v>16</v>
      </c>
      <c r="P22" s="23" t="str">
        <f>IF(N22=N23,"Y","N")</f>
        <v>N</v>
      </c>
      <c r="Q22" s="62">
        <f>VLOOKUP(C22,'2014 Main Scores'!C:N,12,FALSE)-N22</f>
        <v>0</v>
      </c>
    </row>
    <row r="23" spans="1:17" x14ac:dyDescent="0.2">
      <c r="A23" s="19" t="s">
        <v>20</v>
      </c>
      <c r="B23" s="32">
        <v>0.64444444444444449</v>
      </c>
      <c r="C23" s="44">
        <v>61</v>
      </c>
      <c r="D23" s="20" t="str">
        <f>VLOOKUP(C23,'2014 Main Scores'!C:D,2,FALSE)</f>
        <v>Severn Vale</v>
      </c>
      <c r="E23" s="20" t="str">
        <f>VLOOKUP(C23,'2014 Main Scores'!C:E,3,FALSE)</f>
        <v>Stripes</v>
      </c>
      <c r="F23" s="20" t="str">
        <f>VLOOKUP(C23,'2014 Main Scores'!C:F,4,FALSE)</f>
        <v>Katherine Hills</v>
      </c>
      <c r="G23" s="20" t="str">
        <f>VLOOKUP(C23,'2014 Main Scores'!C:G,5,FALSE)</f>
        <v>Demokrat</v>
      </c>
      <c r="H23" s="22" t="s">
        <v>84</v>
      </c>
      <c r="I23" s="22" t="s">
        <v>79</v>
      </c>
      <c r="J23" s="22" t="s">
        <v>80</v>
      </c>
      <c r="K23" s="23">
        <f>VLOOKUP(C23,'2014 Main Scores'!$C:$M,9,FALSE)</f>
        <v>99</v>
      </c>
      <c r="L23" s="23">
        <f>VLOOKUP($C23,'2014 Main Scores'!$C:$M,10,FALSE)</f>
        <v>51</v>
      </c>
      <c r="M23" s="23">
        <f>K23+L23</f>
        <v>150</v>
      </c>
      <c r="N23" s="58">
        <f>M23/S$2</f>
        <v>0.57692307692307687</v>
      </c>
      <c r="O23" s="24">
        <v>22</v>
      </c>
      <c r="P23" s="23" t="str">
        <f>IF(N23=N24,"Y","N")</f>
        <v>N</v>
      </c>
      <c r="Q23" s="62">
        <f>VLOOKUP(C23,'2014 Main Scores'!C:N,12,FALSE)-N23</f>
        <v>0</v>
      </c>
    </row>
    <row r="24" spans="1:17" x14ac:dyDescent="0.2">
      <c r="A24" s="19" t="s">
        <v>20</v>
      </c>
      <c r="B24" s="32">
        <v>0.64930555555555558</v>
      </c>
      <c r="C24" s="44">
        <v>62</v>
      </c>
      <c r="D24" s="20" t="str">
        <f>VLOOKUP(C24,'2014 Main Scores'!C:D,2,FALSE)</f>
        <v>Berkeley</v>
      </c>
      <c r="E24" s="20" t="str">
        <f>VLOOKUP(C24,'2014 Main Scores'!C:E,3,FALSE)</f>
        <v>Egg-butts</v>
      </c>
      <c r="F24" s="20" t="str">
        <f>VLOOKUP(C24,'2014 Main Scores'!C:F,4,FALSE)</f>
        <v>Helen James</v>
      </c>
      <c r="G24" s="20" t="str">
        <f>VLOOKUP(C24,'2014 Main Scores'!C:G,5,FALSE)</f>
        <v>Schav Tanzerin</v>
      </c>
      <c r="H24" s="22" t="s">
        <v>84</v>
      </c>
      <c r="I24" s="22" t="s">
        <v>79</v>
      </c>
      <c r="J24" s="22" t="s">
        <v>80</v>
      </c>
      <c r="K24" s="23">
        <f>VLOOKUP(C24,'2014 Main Scores'!$C:$M,9,FALSE)</f>
        <v>125</v>
      </c>
      <c r="L24" s="23">
        <f>VLOOKUP($C24,'2014 Main Scores'!$C:$M,10,FALSE)</f>
        <v>66.5</v>
      </c>
      <c r="M24" s="23">
        <f>K24+L24</f>
        <v>191.5</v>
      </c>
      <c r="N24" s="58">
        <f>M24/S$2</f>
        <v>0.73653846153846159</v>
      </c>
      <c r="O24" s="24">
        <v>1</v>
      </c>
      <c r="P24" s="23" t="str">
        <f>IF(N24=N25,"Y","N")</f>
        <v>N</v>
      </c>
      <c r="Q24" s="62">
        <f>VLOOKUP(C24,'2014 Main Scores'!C:N,12,FALSE)-N24</f>
        <v>0</v>
      </c>
    </row>
    <row r="25" spans="1:17" x14ac:dyDescent="0.2">
      <c r="A25" s="19" t="s">
        <v>20</v>
      </c>
      <c r="B25" s="32">
        <v>0.65416666666666667</v>
      </c>
      <c r="C25" s="44">
        <v>63</v>
      </c>
      <c r="D25" s="20" t="str">
        <f>VLOOKUP(C25,'2014 Main Scores'!C:D,2,FALSE)</f>
        <v>VWH</v>
      </c>
      <c r="E25" s="20" t="str">
        <f>VLOOKUP(C25,'2014 Main Scores'!C:E,3,FALSE)</f>
        <v>Tigers</v>
      </c>
      <c r="F25" s="20" t="str">
        <f>VLOOKUP(C25,'2014 Main Scores'!C:F,4,FALSE)</f>
        <v>Lynda King</v>
      </c>
      <c r="G25" s="20" t="str">
        <f>VLOOKUP(C25,'2014 Main Scores'!C:G,5,FALSE)</f>
        <v>The Hit Man</v>
      </c>
      <c r="H25" s="22" t="s">
        <v>84</v>
      </c>
      <c r="I25" s="22" t="s">
        <v>79</v>
      </c>
      <c r="J25" s="22" t="s">
        <v>80</v>
      </c>
      <c r="K25" s="23">
        <f>VLOOKUP(C25,'2014 Main Scores'!$C:$M,9,FALSE)</f>
        <v>121</v>
      </c>
      <c r="L25" s="23">
        <f>VLOOKUP($C25,'2014 Main Scores'!$C:$M,10,FALSE)</f>
        <v>64</v>
      </c>
      <c r="M25" s="23">
        <f>K25+L25</f>
        <v>185</v>
      </c>
      <c r="N25" s="58">
        <f>M25/S$2</f>
        <v>0.71153846153846156</v>
      </c>
      <c r="O25" s="24">
        <v>3</v>
      </c>
      <c r="P25" s="23" t="str">
        <f>IF(N25=N26,"Y","N")</f>
        <v>N</v>
      </c>
      <c r="Q25" s="62">
        <f>VLOOKUP(C25,'2014 Main Scores'!C:N,12,FALSE)-N25</f>
        <v>0</v>
      </c>
    </row>
    <row r="26" spans="1:17" x14ac:dyDescent="0.2">
      <c r="A26" s="25" t="s">
        <v>20</v>
      </c>
      <c r="B26" s="33">
        <v>0.65902777777777777</v>
      </c>
      <c r="C26" s="46">
        <v>64</v>
      </c>
      <c r="D26" s="26" t="str">
        <f>VLOOKUP(C26,'2014 Main Scores'!C:D,2,FALSE)</f>
        <v>Cotswold Edge</v>
      </c>
      <c r="E26" s="26" t="str">
        <f>VLOOKUP(C26,'2014 Main Scores'!C:E,3,FALSE)</f>
        <v>Nosebands</v>
      </c>
      <c r="F26" s="26" t="str">
        <f>VLOOKUP(C26,'2014 Main Scores'!C:F,4,FALSE)</f>
        <v>Bryony Jones</v>
      </c>
      <c r="G26" s="26" t="str">
        <f>VLOOKUP(C26,'2014 Main Scores'!C:G,5,FALSE)</f>
        <v>Scarlet Endeavour</v>
      </c>
      <c r="H26" s="28" t="s">
        <v>84</v>
      </c>
      <c r="I26" s="28" t="s">
        <v>79</v>
      </c>
      <c r="J26" s="28" t="s">
        <v>80</v>
      </c>
      <c r="K26" s="29">
        <f>VLOOKUP(C26,'2014 Main Scores'!$C:$M,9,FALSE)</f>
        <v>113</v>
      </c>
      <c r="L26" s="29">
        <f>VLOOKUP($C26,'2014 Main Scores'!$C:$M,10,FALSE)</f>
        <v>62</v>
      </c>
      <c r="M26" s="29">
        <f>K26+L26</f>
        <v>175</v>
      </c>
      <c r="N26" s="59">
        <f>M26/S$2</f>
        <v>0.67307692307692313</v>
      </c>
      <c r="O26" s="24">
        <v>8</v>
      </c>
      <c r="P26" s="23" t="str">
        <f>IF(N26=N27,"Y","N")</f>
        <v>N</v>
      </c>
      <c r="Q26" s="62">
        <f>VLOOKUP(C26,'2014 Main Scores'!C:N,12,FALSE)-N26</f>
        <v>0</v>
      </c>
    </row>
    <row r="27" spans="1:17" x14ac:dyDescent="0.2">
      <c r="B27" s="3"/>
    </row>
  </sheetData>
  <sortState ref="A3:S26">
    <sortCondition ref="C3:C26"/>
  </sortState>
  <printOptions gridLines="1"/>
  <pageMargins left="0.25" right="0.25" top="0.75" bottom="0.75" header="0.3" footer="0.3"/>
  <pageSetup paperSize="9" scale="86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17"/>
  <sheetViews>
    <sheetView topLeftCell="C1" workbookViewId="0">
      <selection activeCell="P2" sqref="P2:P3"/>
    </sheetView>
  </sheetViews>
  <sheetFormatPr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6.75" style="9" customWidth="1"/>
    <col min="5" max="5" width="14.125" style="9" customWidth="1"/>
    <col min="6" max="6" width="23.25" style="9" customWidth="1"/>
    <col min="7" max="7" width="18.375" style="9" customWidth="1"/>
    <col min="8" max="8" width="7.625" style="9" hidden="1" customWidth="1"/>
    <col min="9" max="9" width="12.125" style="9" hidden="1" customWidth="1"/>
    <col min="10" max="10" width="16.125" style="9" hidden="1" customWidth="1"/>
    <col min="11" max="11" width="10.5" bestFit="1" customWidth="1"/>
    <col min="12" max="13" width="11.125" bestFit="1" customWidth="1"/>
    <col min="14" max="14" width="18.75" style="55" bestFit="1" customWidth="1"/>
    <col min="17" max="17" width="9" style="60"/>
  </cols>
  <sheetData>
    <row r="1" spans="1:19" x14ac:dyDescent="0.2">
      <c r="A1" s="13"/>
      <c r="B1" s="45"/>
      <c r="C1" s="66" t="s">
        <v>307</v>
      </c>
      <c r="D1" s="16"/>
      <c r="E1" s="16"/>
      <c r="F1" s="16"/>
      <c r="G1" s="16"/>
      <c r="H1" s="16"/>
      <c r="I1" s="16"/>
      <c r="J1" s="16"/>
      <c r="K1" s="17"/>
      <c r="L1" s="17"/>
      <c r="M1" s="17"/>
      <c r="N1" s="57"/>
      <c r="O1" s="18"/>
      <c r="P1" s="23"/>
    </row>
    <row r="2" spans="1:19" s="2" customFormat="1" x14ac:dyDescent="0.2">
      <c r="A2" s="67" t="s">
        <v>17</v>
      </c>
      <c r="B2" s="41" t="s">
        <v>10</v>
      </c>
      <c r="C2" s="41" t="s">
        <v>9</v>
      </c>
      <c r="D2" s="40" t="s">
        <v>11</v>
      </c>
      <c r="E2" s="40" t="s">
        <v>13</v>
      </c>
      <c r="F2" s="40" t="s">
        <v>14</v>
      </c>
      <c r="G2" s="40" t="s">
        <v>15</v>
      </c>
      <c r="H2" s="40" t="s">
        <v>16</v>
      </c>
      <c r="I2" s="40" t="s">
        <v>12</v>
      </c>
      <c r="J2" s="40" t="s">
        <v>83</v>
      </c>
      <c r="K2" s="40" t="s">
        <v>301</v>
      </c>
      <c r="L2" s="42" t="s">
        <v>302</v>
      </c>
      <c r="M2" s="42" t="s">
        <v>303</v>
      </c>
      <c r="N2" s="68" t="s">
        <v>304</v>
      </c>
      <c r="O2" s="69" t="s">
        <v>312</v>
      </c>
      <c r="P2" s="42" t="s">
        <v>355</v>
      </c>
      <c r="Q2" s="61" t="s">
        <v>305</v>
      </c>
      <c r="R2" s="2" t="s">
        <v>86</v>
      </c>
      <c r="S2" s="11">
        <v>240</v>
      </c>
    </row>
    <row r="3" spans="1:19" x14ac:dyDescent="0.2">
      <c r="A3" s="19" t="s">
        <v>21</v>
      </c>
      <c r="B3" s="32">
        <v>0.39374999999999999</v>
      </c>
      <c r="C3" s="44">
        <v>91</v>
      </c>
      <c r="D3" s="20" t="str">
        <f>VLOOKUP(C3,'2014 Main Scores'!C:D,2,FALSE)</f>
        <v>Swindon</v>
      </c>
      <c r="E3" s="20" t="str">
        <f>VLOOKUP(C3,'2014 Main Scores'!C:E,3,FALSE)</f>
        <v>Snaffles</v>
      </c>
      <c r="F3" s="20" t="str">
        <f>VLOOKUP(C3,'2014 Main Scores'!C:F,4,FALSE)</f>
        <v>Sasha Hargreave</v>
      </c>
      <c r="G3" s="20" t="str">
        <f>VLOOKUP(C3,'2014 Main Scores'!C:G,5,FALSE)</f>
        <v>Cranny Volt</v>
      </c>
      <c r="H3" s="22" t="s">
        <v>86</v>
      </c>
      <c r="I3" s="22" t="s">
        <v>78</v>
      </c>
      <c r="J3" s="22" t="s">
        <v>280</v>
      </c>
      <c r="K3" s="23">
        <f>VLOOKUP(C3,'2014 Main Scores'!$C:$M,9,FALSE)</f>
        <v>115</v>
      </c>
      <c r="L3" s="23">
        <f>VLOOKUP($C3,'2014 Main Scores'!$C:$M,10,FALSE)</f>
        <v>58</v>
      </c>
      <c r="M3" s="23">
        <f>K3+L3</f>
        <v>173</v>
      </c>
      <c r="N3" s="58">
        <f>M3/S$2</f>
        <v>0.72083333333333333</v>
      </c>
      <c r="O3" s="24">
        <v>1</v>
      </c>
      <c r="P3" s="23" t="str">
        <f t="shared" ref="P3:P16" si="0">IF(N3=N4,"Y","N")</f>
        <v>N</v>
      </c>
      <c r="Q3" s="62">
        <f>VLOOKUP(C3,'2014 Main Scores'!C:N,12,FALSE)-N3</f>
        <v>0</v>
      </c>
    </row>
    <row r="4" spans="1:19" x14ac:dyDescent="0.2">
      <c r="A4" s="19" t="s">
        <v>21</v>
      </c>
      <c r="B4" s="32">
        <v>0.36180555555555555</v>
      </c>
      <c r="C4" s="44">
        <v>84</v>
      </c>
      <c r="D4" s="20" t="str">
        <f>VLOOKUP(C4,'2014 Main Scores'!C:D,2,FALSE)</f>
        <v>Kings Leaze</v>
      </c>
      <c r="E4" s="20" t="str">
        <f>VLOOKUP(C4,'2014 Main Scores'!C:E,3,FALSE)</f>
        <v>Royals</v>
      </c>
      <c r="F4" s="20" t="str">
        <f>VLOOKUP(C4,'2014 Main Scores'!C:F,4,FALSE)</f>
        <v>Abbey Read</v>
      </c>
      <c r="G4" s="20" t="str">
        <f>VLOOKUP(C4,'2014 Main Scores'!C:G,5,FALSE)</f>
        <v>Blackwood Clover</v>
      </c>
      <c r="H4" s="22" t="s">
        <v>86</v>
      </c>
      <c r="I4" s="22" t="s">
        <v>78</v>
      </c>
      <c r="J4" s="22" t="s">
        <v>280</v>
      </c>
      <c r="K4" s="23">
        <f>VLOOKUP(C4,'2014 Main Scores'!$C:$M,9,FALSE)</f>
        <v>110</v>
      </c>
      <c r="L4" s="23">
        <f>VLOOKUP($C4,'2014 Main Scores'!$C:$M,10,FALSE)</f>
        <v>54</v>
      </c>
      <c r="M4" s="23">
        <f>K4+L4</f>
        <v>164</v>
      </c>
      <c r="N4" s="58">
        <f>M4/S$2</f>
        <v>0.68333333333333335</v>
      </c>
      <c r="O4" s="24">
        <v>2</v>
      </c>
      <c r="P4" s="23" t="str">
        <f t="shared" si="0"/>
        <v>N</v>
      </c>
      <c r="Q4" s="62">
        <f>VLOOKUP(C4,'2014 Main Scores'!C:N,12,FALSE)-N4</f>
        <v>0</v>
      </c>
    </row>
    <row r="5" spans="1:19" x14ac:dyDescent="0.2">
      <c r="A5" s="19" t="s">
        <v>21</v>
      </c>
      <c r="B5" s="32">
        <v>0.40208333333333335</v>
      </c>
      <c r="C5" s="44">
        <v>93</v>
      </c>
      <c r="D5" s="20" t="str">
        <f>VLOOKUP(C5,'2014 Main Scores'!C:D,2,FALSE)</f>
        <v>Swindon</v>
      </c>
      <c r="E5" s="20" t="str">
        <f>VLOOKUP(C5,'2014 Main Scores'!C:E,3,FALSE)</f>
        <v>Bridoons</v>
      </c>
      <c r="F5" s="20" t="str">
        <f>VLOOKUP(C5,'2014 Main Scores'!C:F,4,FALSE)</f>
        <v>Charlotte Webb</v>
      </c>
      <c r="G5" s="20" t="str">
        <f>VLOOKUP(C5,'2014 Main Scores'!C:G,5,FALSE)</f>
        <v>Spirit</v>
      </c>
      <c r="H5" s="22" t="s">
        <v>86</v>
      </c>
      <c r="I5" s="22" t="s">
        <v>78</v>
      </c>
      <c r="J5" s="22" t="s">
        <v>280</v>
      </c>
      <c r="K5" s="23">
        <f>VLOOKUP(C5,'2014 Main Scores'!$C:$M,9,FALSE)</f>
        <v>105</v>
      </c>
      <c r="L5" s="23">
        <f>VLOOKUP($C5,'2014 Main Scores'!$C:$M,10,FALSE)</f>
        <v>50</v>
      </c>
      <c r="M5" s="23">
        <f>K5+L5</f>
        <v>155</v>
      </c>
      <c r="N5" s="58">
        <f>M5/S$2</f>
        <v>0.64583333333333337</v>
      </c>
      <c r="O5" s="24">
        <v>3</v>
      </c>
      <c r="P5" s="23" t="str">
        <f t="shared" si="0"/>
        <v>N</v>
      </c>
      <c r="Q5" s="62">
        <f>VLOOKUP(C5,'2014 Main Scores'!C:N,12,FALSE)-N5</f>
        <v>0</v>
      </c>
    </row>
    <row r="6" spans="1:19" x14ac:dyDescent="0.2">
      <c r="A6" s="19" t="s">
        <v>21</v>
      </c>
      <c r="B6" s="32">
        <v>0.34375</v>
      </c>
      <c r="C6" s="44">
        <v>80</v>
      </c>
      <c r="D6" s="20" t="str">
        <f>VLOOKUP(C6,'2014 Main Scores'!C:D,2,FALSE)</f>
        <v>Wessex Gold</v>
      </c>
      <c r="E6" s="20" t="str">
        <f>VLOOKUP(C6,'2014 Main Scores'!C:E,3,FALSE)</f>
        <v>Browbands</v>
      </c>
      <c r="F6" s="20" t="str">
        <f>VLOOKUP(C6,'2014 Main Scores'!C:F,4,FALSE)</f>
        <v>Daniel Lane</v>
      </c>
      <c r="G6" s="20" t="str">
        <f>VLOOKUP(C6,'2014 Main Scores'!C:G,5,FALSE)</f>
        <v>Kimi</v>
      </c>
      <c r="H6" s="22" t="s">
        <v>86</v>
      </c>
      <c r="I6" s="22" t="s">
        <v>78</v>
      </c>
      <c r="J6" s="22" t="s">
        <v>280</v>
      </c>
      <c r="K6" s="23">
        <f>VLOOKUP(C6,'2014 Main Scores'!$C:$M,9,FALSE)</f>
        <v>101</v>
      </c>
      <c r="L6" s="23">
        <f>VLOOKUP($C6,'2014 Main Scores'!$C:$M,10,FALSE)</f>
        <v>52</v>
      </c>
      <c r="M6" s="23">
        <f>K6+L6</f>
        <v>153</v>
      </c>
      <c r="N6" s="58">
        <f>M6/S$2</f>
        <v>0.63749999999999996</v>
      </c>
      <c r="O6" s="24">
        <v>4</v>
      </c>
      <c r="P6" s="23" t="str">
        <f t="shared" si="0"/>
        <v>N</v>
      </c>
      <c r="Q6" s="62">
        <f>VLOOKUP(C6,'2014 Main Scores'!C:N,12,FALSE)-N6</f>
        <v>0</v>
      </c>
    </row>
    <row r="7" spans="1:19" x14ac:dyDescent="0.2">
      <c r="A7" s="19" t="s">
        <v>21</v>
      </c>
      <c r="B7" s="32">
        <v>0.34791666666666665</v>
      </c>
      <c r="C7" s="44">
        <v>81</v>
      </c>
      <c r="D7" s="20" t="str">
        <f>VLOOKUP(C7,'2014 Main Scores'!C:D,2,FALSE)</f>
        <v>Wessex Gold</v>
      </c>
      <c r="E7" s="20" t="str">
        <f>VLOOKUP(C7,'2014 Main Scores'!C:E,3,FALSE)</f>
        <v>Browbands</v>
      </c>
      <c r="F7" s="20" t="str">
        <f>VLOOKUP(C7,'2014 Main Scores'!C:F,4,FALSE)</f>
        <v>Sophia Ragmar</v>
      </c>
      <c r="G7" s="20" t="str">
        <f>VLOOKUP(C7,'2014 Main Scores'!C:G,5,FALSE)</f>
        <v>Splash</v>
      </c>
      <c r="H7" s="22" t="s">
        <v>86</v>
      </c>
      <c r="I7" s="22" t="s">
        <v>78</v>
      </c>
      <c r="J7" s="22" t="s">
        <v>280</v>
      </c>
      <c r="K7" s="23">
        <f>VLOOKUP(C7,'2014 Main Scores'!$C:$M,9,FALSE)</f>
        <v>97</v>
      </c>
      <c r="L7" s="23">
        <f>VLOOKUP($C7,'2014 Main Scores'!$C:$M,10,FALSE)</f>
        <v>48</v>
      </c>
      <c r="M7" s="23">
        <f>K7+L7</f>
        <v>145</v>
      </c>
      <c r="N7" s="58">
        <f>M7/S$2</f>
        <v>0.60416666666666663</v>
      </c>
      <c r="O7" s="24">
        <v>5</v>
      </c>
      <c r="P7" s="23" t="str">
        <f t="shared" si="0"/>
        <v>N</v>
      </c>
      <c r="Q7" s="62">
        <f>VLOOKUP(C7,'2014 Main Scores'!C:N,12,FALSE)-N7</f>
        <v>0</v>
      </c>
    </row>
    <row r="8" spans="1:19" x14ac:dyDescent="0.2">
      <c r="A8" s="19" t="s">
        <v>21</v>
      </c>
      <c r="B8" s="32">
        <v>0.37083333333333335</v>
      </c>
      <c r="C8" s="44">
        <v>86</v>
      </c>
      <c r="D8" s="20" t="str">
        <f>VLOOKUP(C8,'2014 Main Scores'!C:D,2,FALSE)</f>
        <v>Cotswold Edge</v>
      </c>
      <c r="E8" s="20" t="str">
        <f>VLOOKUP(C8,'2014 Main Scores'!C:E,3,FALSE)</f>
        <v>Girthstraps</v>
      </c>
      <c r="F8" s="20" t="str">
        <f>VLOOKUP(C8,'2014 Main Scores'!C:F,4,FALSE)</f>
        <v>Maisy Cursham</v>
      </c>
      <c r="G8" s="20" t="str">
        <f>VLOOKUP(C8,'2014 Main Scores'!C:G,5,FALSE)</f>
        <v>Paradise Moon</v>
      </c>
      <c r="H8" s="22" t="s">
        <v>86</v>
      </c>
      <c r="I8" s="22" t="s">
        <v>78</v>
      </c>
      <c r="J8" s="22" t="s">
        <v>280</v>
      </c>
      <c r="K8" s="23">
        <f>VLOOKUP(C8,'2014 Main Scores'!$C:$M,9,FALSE)</f>
        <v>96</v>
      </c>
      <c r="L8" s="23">
        <f>VLOOKUP($C8,'2014 Main Scores'!$C:$M,10,FALSE)</f>
        <v>46</v>
      </c>
      <c r="M8" s="23">
        <f>K8+L8</f>
        <v>142</v>
      </c>
      <c r="N8" s="58">
        <f>M8/S$2</f>
        <v>0.59166666666666667</v>
      </c>
      <c r="O8" s="24">
        <v>6</v>
      </c>
      <c r="P8" s="23" t="str">
        <f t="shared" si="0"/>
        <v>N</v>
      </c>
      <c r="Q8" s="62">
        <f>VLOOKUP(C8,'2014 Main Scores'!C:N,12,FALSE)-N8</f>
        <v>0</v>
      </c>
    </row>
    <row r="9" spans="1:19" x14ac:dyDescent="0.2">
      <c r="A9" s="19" t="s">
        <v>21</v>
      </c>
      <c r="B9" s="32">
        <v>0.37986111111111115</v>
      </c>
      <c r="C9" s="44">
        <v>88</v>
      </c>
      <c r="D9" s="20" t="str">
        <f>VLOOKUP(C9,'2014 Main Scores'!C:D,2,FALSE)</f>
        <v>Bath</v>
      </c>
      <c r="E9" s="20" t="str">
        <f>VLOOKUP(C9,'2014 Main Scores'!C:E,3,FALSE)</f>
        <v>Pirouettes</v>
      </c>
      <c r="F9" s="20" t="str">
        <f>VLOOKUP(C9,'2014 Main Scores'!C:F,4,FALSE)</f>
        <v>Lauren Makepeace</v>
      </c>
      <c r="G9" s="20" t="str">
        <f>VLOOKUP(C9,'2014 Main Scores'!C:G,5,FALSE)</f>
        <v>Bronze Lyric</v>
      </c>
      <c r="H9" s="22" t="s">
        <v>86</v>
      </c>
      <c r="I9" s="22" t="s">
        <v>78</v>
      </c>
      <c r="J9" s="22" t="s">
        <v>280</v>
      </c>
      <c r="K9" s="23">
        <f>VLOOKUP(C9,'2014 Main Scores'!$C:$M,9,FALSE)</f>
        <v>91</v>
      </c>
      <c r="L9" s="23">
        <f>VLOOKUP($C9,'2014 Main Scores'!$C:$M,10,FALSE)</f>
        <v>48</v>
      </c>
      <c r="M9" s="23">
        <f>K9+L9</f>
        <v>139</v>
      </c>
      <c r="N9" s="58">
        <f>M9/S$2</f>
        <v>0.57916666666666672</v>
      </c>
      <c r="O9" s="24">
        <v>7</v>
      </c>
      <c r="P9" s="23" t="str">
        <f t="shared" si="0"/>
        <v>Y</v>
      </c>
      <c r="Q9" s="62">
        <f>VLOOKUP(C9,'2014 Main Scores'!C:N,12,FALSE)-N9</f>
        <v>0</v>
      </c>
    </row>
    <row r="10" spans="1:19" x14ac:dyDescent="0.2">
      <c r="A10" s="19" t="s">
        <v>21</v>
      </c>
      <c r="B10" s="32">
        <v>0.3659722222222222</v>
      </c>
      <c r="C10" s="44">
        <v>85</v>
      </c>
      <c r="D10" s="20" t="str">
        <f>VLOOKUP(C10,'2014 Main Scores'!C:D,2,FALSE)</f>
        <v>Kings Leaze</v>
      </c>
      <c r="E10" s="20" t="str">
        <f>VLOOKUP(C10,'2014 Main Scores'!C:E,3,FALSE)</f>
        <v>Royals</v>
      </c>
      <c r="F10" s="20" t="str">
        <f>VLOOKUP(C10,'2014 Main Scores'!C:F,4,FALSE)</f>
        <v>Emma Comley</v>
      </c>
      <c r="G10" s="20" t="str">
        <f>VLOOKUP(C10,'2014 Main Scores'!C:G,5,FALSE)</f>
        <v>Master Eclipse</v>
      </c>
      <c r="H10" s="22" t="s">
        <v>86</v>
      </c>
      <c r="I10" s="22" t="s">
        <v>78</v>
      </c>
      <c r="J10" s="22" t="s">
        <v>280</v>
      </c>
      <c r="K10" s="23">
        <f>VLOOKUP(C10,'2014 Main Scores'!$C:$M,9,FALSE)</f>
        <v>93</v>
      </c>
      <c r="L10" s="23">
        <f>VLOOKUP($C10,'2014 Main Scores'!$C:$M,10,FALSE)</f>
        <v>46</v>
      </c>
      <c r="M10" s="23">
        <f>K10+L10</f>
        <v>139</v>
      </c>
      <c r="N10" s="58">
        <f>M10/S$2</f>
        <v>0.57916666666666672</v>
      </c>
      <c r="O10" s="24">
        <v>8</v>
      </c>
      <c r="P10" s="23" t="str">
        <f t="shared" si="0"/>
        <v>N</v>
      </c>
      <c r="Q10" s="62">
        <f>VLOOKUP(C10,'2014 Main Scores'!C:N,12,FALSE)-N10</f>
        <v>0</v>
      </c>
    </row>
    <row r="11" spans="1:19" x14ac:dyDescent="0.2">
      <c r="A11" s="19" t="s">
        <v>21</v>
      </c>
      <c r="B11" s="32">
        <v>0.3527777777777778</v>
      </c>
      <c r="C11" s="44">
        <v>82</v>
      </c>
      <c r="D11" s="20" t="str">
        <f>VLOOKUP(C11,'2014 Main Scores'!C:D,2,FALSE)</f>
        <v>Frampton Family</v>
      </c>
      <c r="E11" s="20" t="str">
        <f>VLOOKUP(C11,'2014 Main Scores'!C:E,3,FALSE)</f>
        <v>Markers</v>
      </c>
      <c r="F11" s="20" t="str">
        <f>VLOOKUP(C11,'2014 Main Scores'!C:F,4,FALSE)</f>
        <v>Matilde Spyvee</v>
      </c>
      <c r="G11" s="20" t="str">
        <f>VLOOKUP(C11,'2014 Main Scores'!C:G,5,FALSE)</f>
        <v>Sannan Valley Orchid</v>
      </c>
      <c r="H11" s="22" t="s">
        <v>86</v>
      </c>
      <c r="I11" s="22" t="s">
        <v>78</v>
      </c>
      <c r="J11" s="22" t="s">
        <v>280</v>
      </c>
      <c r="K11" s="23">
        <f>VLOOKUP(C11,'2014 Main Scores'!$C:$M,9,FALSE)</f>
        <v>93</v>
      </c>
      <c r="L11" s="23">
        <f>VLOOKUP($C11,'2014 Main Scores'!$C:$M,10,FALSE)</f>
        <v>44</v>
      </c>
      <c r="M11" s="23">
        <f>K11+L11</f>
        <v>137</v>
      </c>
      <c r="N11" s="58">
        <f>M11/S$2</f>
        <v>0.5708333333333333</v>
      </c>
      <c r="O11" s="24">
        <v>9</v>
      </c>
      <c r="P11" s="23" t="str">
        <f t="shared" si="0"/>
        <v>N</v>
      </c>
      <c r="Q11" s="62">
        <f>VLOOKUP(C11,'2014 Main Scores'!C:N,12,FALSE)-N11</f>
        <v>0</v>
      </c>
    </row>
    <row r="12" spans="1:19" x14ac:dyDescent="0.2">
      <c r="A12" s="19" t="s">
        <v>21</v>
      </c>
      <c r="B12" s="32">
        <v>0.3840277777777778</v>
      </c>
      <c r="C12" s="44">
        <v>89</v>
      </c>
      <c r="D12" s="20" t="str">
        <f>VLOOKUP(C12,'2014 Main Scores'!C:D,2,FALSE)</f>
        <v>Bath</v>
      </c>
      <c r="E12" s="20" t="str">
        <f>VLOOKUP(C12,'2014 Main Scores'!C:E,3,FALSE)</f>
        <v>Pirouettes</v>
      </c>
      <c r="F12" s="20" t="str">
        <f>VLOOKUP(C12,'2014 Main Scores'!C:F,4,FALSE)</f>
        <v>Isobel Twiggs</v>
      </c>
      <c r="G12" s="20" t="str">
        <f>VLOOKUP(C12,'2014 Main Scores'!C:G,5,FALSE)</f>
        <v>Fabriana</v>
      </c>
      <c r="H12" s="22" t="s">
        <v>86</v>
      </c>
      <c r="I12" s="22" t="s">
        <v>78</v>
      </c>
      <c r="J12" s="22" t="s">
        <v>280</v>
      </c>
      <c r="K12" s="23">
        <f>VLOOKUP(C12,'2014 Main Scores'!$C:$M,9,FALSE)</f>
        <v>88</v>
      </c>
      <c r="L12" s="23">
        <f>VLOOKUP($C12,'2014 Main Scores'!$C:$M,10,FALSE)</f>
        <v>46</v>
      </c>
      <c r="M12" s="23">
        <f>K12+L12</f>
        <v>134</v>
      </c>
      <c r="N12" s="58">
        <f>M12/S$2</f>
        <v>0.55833333333333335</v>
      </c>
      <c r="O12" s="24">
        <v>10</v>
      </c>
      <c r="P12" s="23" t="str">
        <f t="shared" si="0"/>
        <v>Y</v>
      </c>
      <c r="Q12" s="62">
        <f>VLOOKUP(C12,'2014 Main Scores'!C:N,12,FALSE)-N12</f>
        <v>0</v>
      </c>
    </row>
    <row r="13" spans="1:19" x14ac:dyDescent="0.2">
      <c r="A13" s="19" t="s">
        <v>21</v>
      </c>
      <c r="B13" s="32">
        <v>0.3888888888888889</v>
      </c>
      <c r="C13" s="44">
        <v>90</v>
      </c>
      <c r="D13" s="20" t="str">
        <f>VLOOKUP(C13,'2014 Main Scores'!C:D,2,FALSE)</f>
        <v>Swindon</v>
      </c>
      <c r="E13" s="20" t="str">
        <f>VLOOKUP(C13,'2014 Main Scores'!C:E,3,FALSE)</f>
        <v>Snaffles</v>
      </c>
      <c r="F13" s="20" t="str">
        <f>VLOOKUP(C13,'2014 Main Scores'!C:F,4,FALSE)</f>
        <v>Issy Cole</v>
      </c>
      <c r="G13" s="20" t="str">
        <f>VLOOKUP(C13,'2014 Main Scores'!C:G,5,FALSE)</f>
        <v>Jaysan</v>
      </c>
      <c r="H13" s="22" t="s">
        <v>86</v>
      </c>
      <c r="I13" s="22" t="s">
        <v>78</v>
      </c>
      <c r="J13" s="22" t="s">
        <v>280</v>
      </c>
      <c r="K13" s="23">
        <f>VLOOKUP(C13,'2014 Main Scores'!$C:$M,9,FALSE)</f>
        <v>90</v>
      </c>
      <c r="L13" s="23">
        <f>VLOOKUP($C13,'2014 Main Scores'!$C:$M,10,FALSE)</f>
        <v>44</v>
      </c>
      <c r="M13" s="23">
        <f>K13+L13</f>
        <v>134</v>
      </c>
      <c r="N13" s="58">
        <f>M13/S$2</f>
        <v>0.55833333333333335</v>
      </c>
      <c r="O13" s="24">
        <v>11</v>
      </c>
      <c r="P13" s="23" t="str">
        <f t="shared" si="0"/>
        <v>N</v>
      </c>
      <c r="Q13" s="62">
        <f>VLOOKUP(C13,'2014 Main Scores'!C:N,12,FALSE)-N13</f>
        <v>0</v>
      </c>
    </row>
    <row r="14" spans="1:19" x14ac:dyDescent="0.2">
      <c r="A14" s="19" t="s">
        <v>21</v>
      </c>
      <c r="B14" s="32">
        <v>0.35694444444444445</v>
      </c>
      <c r="C14" s="44">
        <v>83</v>
      </c>
      <c r="D14" s="20" t="str">
        <f>VLOOKUP(C14,'2014 Main Scores'!C:D,2,FALSE)</f>
        <v>Frampton Family</v>
      </c>
      <c r="E14" s="20" t="str">
        <f>VLOOKUP(C14,'2014 Main Scores'!C:E,3,FALSE)</f>
        <v>Markers</v>
      </c>
      <c r="F14" s="20" t="str">
        <f>VLOOKUP(C14,'2014 Main Scores'!C:F,4,FALSE)</f>
        <v>Ella Marquez-Espada</v>
      </c>
      <c r="G14" s="20" t="str">
        <f>VLOOKUP(C14,'2014 Main Scores'!C:G,5,FALSE)</f>
        <v>Irish Mist</v>
      </c>
      <c r="H14" s="22" t="s">
        <v>86</v>
      </c>
      <c r="I14" s="22" t="s">
        <v>78</v>
      </c>
      <c r="J14" s="22" t="s">
        <v>280</v>
      </c>
      <c r="K14" s="23">
        <f>VLOOKUP(C14,'2014 Main Scores'!$C:$M,9,FALSE)</f>
        <v>89</v>
      </c>
      <c r="L14" s="23">
        <f>VLOOKUP($C14,'2014 Main Scores'!$C:$M,10,FALSE)</f>
        <v>44</v>
      </c>
      <c r="M14" s="23">
        <f>K14+L14</f>
        <v>133</v>
      </c>
      <c r="N14" s="58">
        <f>M14/S$2</f>
        <v>0.5541666666666667</v>
      </c>
      <c r="O14" s="24">
        <v>12</v>
      </c>
      <c r="P14" s="23" t="str">
        <f t="shared" si="0"/>
        <v>N</v>
      </c>
      <c r="Q14" s="62">
        <f>VLOOKUP(C14,'2014 Main Scores'!C:N,12,FALSE)-N14</f>
        <v>0</v>
      </c>
    </row>
    <row r="15" spans="1:19" x14ac:dyDescent="0.2">
      <c r="A15" s="19" t="s">
        <v>21</v>
      </c>
      <c r="B15" s="32">
        <v>0.375</v>
      </c>
      <c r="C15" s="44">
        <v>87</v>
      </c>
      <c r="D15" s="20" t="str">
        <f>VLOOKUP(C15,'2014 Main Scores'!C:D,2,FALSE)</f>
        <v>Cotswold Edge</v>
      </c>
      <c r="E15" s="20" t="str">
        <f>VLOOKUP(C15,'2014 Main Scores'!C:E,3,FALSE)</f>
        <v>Girthstraps</v>
      </c>
      <c r="F15" s="20" t="str">
        <f>VLOOKUP(C15,'2014 Main Scores'!C:F,4,FALSE)</f>
        <v>Holly Blythe</v>
      </c>
      <c r="G15" s="20" t="str">
        <f>VLOOKUP(C15,'2014 Main Scores'!C:G,5,FALSE)</f>
        <v>Warrior</v>
      </c>
      <c r="H15" s="22" t="s">
        <v>86</v>
      </c>
      <c r="I15" s="22" t="s">
        <v>78</v>
      </c>
      <c r="J15" s="22" t="s">
        <v>280</v>
      </c>
      <c r="K15" s="23">
        <f>VLOOKUP(C15,'2014 Main Scores'!$C:$M,9,FALSE)</f>
        <v>89</v>
      </c>
      <c r="L15" s="23">
        <f>VLOOKUP($C15,'2014 Main Scores'!$C:$M,10,FALSE)</f>
        <v>42</v>
      </c>
      <c r="M15" s="23">
        <f>K15+L15</f>
        <v>131</v>
      </c>
      <c r="N15" s="58">
        <f>M15/S$2</f>
        <v>0.54583333333333328</v>
      </c>
      <c r="O15" s="24">
        <v>13</v>
      </c>
      <c r="P15" s="23" t="str">
        <f t="shared" si="0"/>
        <v>N</v>
      </c>
      <c r="Q15" s="62">
        <f>VLOOKUP(C15,'2014 Main Scores'!C:N,12,FALSE)-N15</f>
        <v>0</v>
      </c>
    </row>
    <row r="16" spans="1:19" x14ac:dyDescent="0.2">
      <c r="A16" s="25" t="s">
        <v>21</v>
      </c>
      <c r="B16" s="33">
        <v>0.3979166666666667</v>
      </c>
      <c r="C16" s="46">
        <v>92</v>
      </c>
      <c r="D16" s="26" t="str">
        <f>VLOOKUP(C16,'2014 Main Scores'!C:D,2,FALSE)</f>
        <v>Swindon</v>
      </c>
      <c r="E16" s="26" t="str">
        <f>VLOOKUP(C16,'2014 Main Scores'!C:E,3,FALSE)</f>
        <v>Bridoons</v>
      </c>
      <c r="F16" s="26" t="str">
        <f>VLOOKUP(C16,'2014 Main Scores'!C:F,4,FALSE)</f>
        <v>Lowenna Davis</v>
      </c>
      <c r="G16" s="26" t="str">
        <f>VLOOKUP(C16,'2014 Main Scores'!C:G,5,FALSE)</f>
        <v>Redhill Frisk Me</v>
      </c>
      <c r="H16" s="28" t="s">
        <v>86</v>
      </c>
      <c r="I16" s="28" t="s">
        <v>78</v>
      </c>
      <c r="J16" s="28" t="s">
        <v>280</v>
      </c>
      <c r="K16" s="29">
        <f>VLOOKUP(C16,'2014 Main Scores'!$C:$M,9,FALSE)</f>
        <v>83</v>
      </c>
      <c r="L16" s="29">
        <f>VLOOKUP($C16,'2014 Main Scores'!$C:$M,10,FALSE)</f>
        <v>42</v>
      </c>
      <c r="M16" s="29">
        <f>K16+L16</f>
        <v>125</v>
      </c>
      <c r="N16" s="59">
        <f>M16/S$2</f>
        <v>0.52083333333333337</v>
      </c>
      <c r="O16" s="24">
        <v>14</v>
      </c>
      <c r="P16" s="23" t="str">
        <f t="shared" si="0"/>
        <v>N</v>
      </c>
      <c r="Q16" s="62">
        <f>VLOOKUP(C16,'2014 Main Scores'!C:N,12,FALSE)-N16</f>
        <v>0</v>
      </c>
    </row>
    <row r="17" spans="2:2" x14ac:dyDescent="0.2">
      <c r="B17" s="3"/>
    </row>
  </sheetData>
  <sortState ref="A3:R16">
    <sortCondition ref="O3:O16"/>
  </sortState>
  <printOptions gridLines="1"/>
  <pageMargins left="0.25" right="0.25" top="0.75" bottom="0.75" header="0.3" footer="0.3"/>
  <pageSetup paperSize="9" scale="88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27"/>
  <sheetViews>
    <sheetView topLeftCell="D1" workbookViewId="0">
      <selection activeCell="P2" sqref="P2:P3"/>
    </sheetView>
  </sheetViews>
  <sheetFormatPr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20.875" style="9" customWidth="1"/>
    <col min="5" max="5" width="14.125" style="9" customWidth="1"/>
    <col min="6" max="6" width="19.875" style="9" customWidth="1"/>
    <col min="7" max="7" width="26.875" style="9" customWidth="1"/>
    <col min="8" max="8" width="7.625" style="9" hidden="1" customWidth="1"/>
    <col min="9" max="9" width="12.125" style="9" hidden="1" customWidth="1"/>
    <col min="10" max="10" width="16.125" style="9" hidden="1" customWidth="1"/>
    <col min="11" max="11" width="10.5" bestFit="1" customWidth="1"/>
    <col min="12" max="13" width="11.125" bestFit="1" customWidth="1"/>
    <col min="14" max="14" width="18.75" style="55" bestFit="1" customWidth="1"/>
  </cols>
  <sheetData>
    <row r="1" spans="1:19" x14ac:dyDescent="0.2">
      <c r="A1" s="13"/>
      <c r="B1" s="45"/>
      <c r="C1" s="66" t="s">
        <v>311</v>
      </c>
      <c r="D1" s="16"/>
      <c r="E1" s="16"/>
      <c r="F1" s="16"/>
      <c r="G1" s="16"/>
      <c r="H1" s="16"/>
      <c r="I1" s="16"/>
      <c r="J1" s="16"/>
      <c r="K1" s="17"/>
      <c r="L1" s="17"/>
      <c r="M1" s="17"/>
      <c r="N1" s="57"/>
      <c r="O1" s="18"/>
      <c r="P1" s="23"/>
    </row>
    <row r="2" spans="1:19" s="2" customFormat="1" x14ac:dyDescent="0.2">
      <c r="A2" s="67" t="s">
        <v>17</v>
      </c>
      <c r="B2" s="41" t="s">
        <v>10</v>
      </c>
      <c r="C2" s="41" t="s">
        <v>9</v>
      </c>
      <c r="D2" s="40" t="s">
        <v>11</v>
      </c>
      <c r="E2" s="40" t="s">
        <v>13</v>
      </c>
      <c r="F2" s="40" t="s">
        <v>14</v>
      </c>
      <c r="G2" s="40" t="s">
        <v>15</v>
      </c>
      <c r="H2" s="40" t="s">
        <v>16</v>
      </c>
      <c r="I2" s="40" t="s">
        <v>12</v>
      </c>
      <c r="J2" s="40" t="s">
        <v>83</v>
      </c>
      <c r="K2" s="40" t="s">
        <v>301</v>
      </c>
      <c r="L2" s="42" t="s">
        <v>302</v>
      </c>
      <c r="M2" s="42" t="s">
        <v>303</v>
      </c>
      <c r="N2" s="68" t="s">
        <v>304</v>
      </c>
      <c r="O2" s="69" t="s">
        <v>312</v>
      </c>
      <c r="P2" s="42" t="s">
        <v>355</v>
      </c>
      <c r="Q2" s="2" t="s">
        <v>305</v>
      </c>
      <c r="R2" s="2" t="s">
        <v>86</v>
      </c>
      <c r="S2" s="11">
        <v>240</v>
      </c>
    </row>
    <row r="3" spans="1:19" x14ac:dyDescent="0.2">
      <c r="A3" s="19" t="s">
        <v>20</v>
      </c>
      <c r="B3" s="32">
        <v>0.34375</v>
      </c>
      <c r="C3" s="44">
        <v>1</v>
      </c>
      <c r="D3" s="20" t="str">
        <f>VLOOKUP(C3,'2014 Main Scores'!C:D,2,FALSE)</f>
        <v>Frampton Family</v>
      </c>
      <c r="E3" s="20" t="str">
        <f>VLOOKUP(C3,'2014 Main Scores'!C:E,3,FALSE)</f>
        <v>Passage</v>
      </c>
      <c r="F3" s="20" t="str">
        <f>VLOOKUP(C3,'2014 Main Scores'!C:F,4,FALSE)</f>
        <v>Fiona Porter</v>
      </c>
      <c r="G3" s="20" t="str">
        <f>VLOOKUP(C3,'2014 Main Scores'!C:G,5,FALSE)</f>
        <v>Wolitair</v>
      </c>
      <c r="H3" s="22" t="s">
        <v>86</v>
      </c>
      <c r="I3" s="22" t="s">
        <v>79</v>
      </c>
      <c r="J3" s="22" t="s">
        <v>81</v>
      </c>
      <c r="K3" s="23">
        <f>VLOOKUP(C3,'2014 Main Scores'!$C:$M,9,FALSE)</f>
        <v>104.5</v>
      </c>
      <c r="L3" s="23">
        <f>VLOOKUP($C3,'2014 Main Scores'!$C:$M,10,FALSE)</f>
        <v>54</v>
      </c>
      <c r="M3" s="23">
        <f>K3+L3</f>
        <v>158.5</v>
      </c>
      <c r="N3" s="58">
        <f>M3/S$2</f>
        <v>0.66041666666666665</v>
      </c>
      <c r="O3" s="24">
        <v>13</v>
      </c>
      <c r="P3" s="23" t="str">
        <f t="shared" ref="P3:P26" si="0">IF(N3=N4,"Y","N")</f>
        <v>N</v>
      </c>
      <c r="Q3" s="12">
        <f>VLOOKUP(C3,'2014 Main Scores'!C:N,12,FALSE)-N3</f>
        <v>0</v>
      </c>
    </row>
    <row r="4" spans="1:19" x14ac:dyDescent="0.2">
      <c r="A4" s="19" t="s">
        <v>20</v>
      </c>
      <c r="B4" s="32">
        <v>0.34791666666666665</v>
      </c>
      <c r="C4" s="44">
        <v>2</v>
      </c>
      <c r="D4" s="20" t="str">
        <f>VLOOKUP(C4,'2014 Main Scores'!C:D,2,FALSE)</f>
        <v>Frampton Family</v>
      </c>
      <c r="E4" s="20" t="str">
        <f>VLOOKUP(C4,'2014 Main Scores'!C:E,3,FALSE)</f>
        <v>Piaffe</v>
      </c>
      <c r="F4" s="20" t="str">
        <f>VLOOKUP(C4,'2014 Main Scores'!C:F,4,FALSE)</f>
        <v>Holly Bragg</v>
      </c>
      <c r="G4" s="20" t="str">
        <f>VLOOKUP(C4,'2014 Main Scores'!C:G,5,FALSE)</f>
        <v>Sandstorm</v>
      </c>
      <c r="H4" s="22" t="s">
        <v>86</v>
      </c>
      <c r="I4" s="22" t="s">
        <v>79</v>
      </c>
      <c r="J4" s="22" t="s">
        <v>81</v>
      </c>
      <c r="K4" s="23">
        <f>VLOOKUP(C4,'2014 Main Scores'!$C:$M,9,FALSE)</f>
        <v>107</v>
      </c>
      <c r="L4" s="23">
        <f>VLOOKUP($C4,'2014 Main Scores'!$C:$M,10,FALSE)</f>
        <v>54</v>
      </c>
      <c r="M4" s="23">
        <f>K4+L4</f>
        <v>161</v>
      </c>
      <c r="N4" s="58">
        <f>M4/S$2</f>
        <v>0.67083333333333328</v>
      </c>
      <c r="O4" s="24">
        <v>8</v>
      </c>
      <c r="P4" s="23" t="str">
        <f t="shared" si="0"/>
        <v>N</v>
      </c>
      <c r="Q4" s="12">
        <f>VLOOKUP(C4,'2014 Main Scores'!C:N,12,FALSE)-N4</f>
        <v>0</v>
      </c>
    </row>
    <row r="5" spans="1:19" x14ac:dyDescent="0.2">
      <c r="A5" s="19" t="s">
        <v>20</v>
      </c>
      <c r="B5" s="32">
        <v>0.3527777777777778</v>
      </c>
      <c r="C5" s="44">
        <v>3</v>
      </c>
      <c r="D5" s="20" t="str">
        <f>VLOOKUP(C5,'2014 Main Scores'!C:D,2,FALSE)</f>
        <v>Berkeley</v>
      </c>
      <c r="E5" s="20" t="str">
        <f>VLOOKUP(C5,'2014 Main Scores'!C:E,3,FALSE)</f>
        <v>Egg-butts</v>
      </c>
      <c r="F5" s="20" t="str">
        <f>VLOOKUP(C5,'2014 Main Scores'!C:F,4,FALSE)</f>
        <v>Sam Gibbs</v>
      </c>
      <c r="G5" s="20" t="str">
        <f>VLOOKUP(C5,'2014 Main Scores'!C:G,5,FALSE)</f>
        <v>Emilius</v>
      </c>
      <c r="H5" s="22" t="s">
        <v>86</v>
      </c>
      <c r="I5" s="22" t="s">
        <v>79</v>
      </c>
      <c r="J5" s="22" t="s">
        <v>81</v>
      </c>
      <c r="K5" s="23">
        <f>VLOOKUP(C5,'2014 Main Scores'!$C:$M,9,FALSE)</f>
        <v>106.5</v>
      </c>
      <c r="L5" s="23">
        <f>VLOOKUP($C5,'2014 Main Scores'!$C:$M,10,FALSE)</f>
        <v>53</v>
      </c>
      <c r="M5" s="23">
        <f>K5+L5</f>
        <v>159.5</v>
      </c>
      <c r="N5" s="58">
        <f>M5/S$2</f>
        <v>0.6645833333333333</v>
      </c>
      <c r="O5" s="24">
        <v>12</v>
      </c>
      <c r="P5" s="23" t="str">
        <f t="shared" si="0"/>
        <v>Y</v>
      </c>
      <c r="Q5" s="12">
        <f>VLOOKUP(C5,'2014 Main Scores'!C:N,12,FALSE)-N5</f>
        <v>0</v>
      </c>
    </row>
    <row r="6" spans="1:19" x14ac:dyDescent="0.2">
      <c r="A6" s="19" t="s">
        <v>20</v>
      </c>
      <c r="B6" s="32">
        <v>0.35694444444444445</v>
      </c>
      <c r="C6" s="44">
        <v>4</v>
      </c>
      <c r="D6" s="20" t="str">
        <f>VLOOKUP(C6,'2014 Main Scores'!C:D,2,FALSE)</f>
        <v>Berkeley</v>
      </c>
      <c r="E6" s="20" t="str">
        <f>VLOOKUP(C6,'2014 Main Scores'!C:E,3,FALSE)</f>
        <v>Grackles</v>
      </c>
      <c r="F6" s="20" t="str">
        <f>VLOOKUP(C6,'2014 Main Scores'!C:F,4,FALSE)</f>
        <v>Sarah Couzens</v>
      </c>
      <c r="G6" s="20" t="str">
        <f>VLOOKUP(C6,'2014 Main Scores'!C:G,5,FALSE)</f>
        <v>Sandskier</v>
      </c>
      <c r="H6" s="22" t="s">
        <v>86</v>
      </c>
      <c r="I6" s="22" t="s">
        <v>79</v>
      </c>
      <c r="J6" s="22" t="s">
        <v>81</v>
      </c>
      <c r="K6" s="23">
        <f>VLOOKUP(C6,'2014 Main Scores'!$C:$M,9,FALSE)</f>
        <v>104.5</v>
      </c>
      <c r="L6" s="23">
        <f>VLOOKUP($C6,'2014 Main Scores'!$C:$M,10,FALSE)</f>
        <v>55</v>
      </c>
      <c r="M6" s="23">
        <f>K6+L6</f>
        <v>159.5</v>
      </c>
      <c r="N6" s="58">
        <f>M6/S$2</f>
        <v>0.6645833333333333</v>
      </c>
      <c r="O6" s="24">
        <v>11</v>
      </c>
      <c r="P6" s="23" t="str">
        <f t="shared" si="0"/>
        <v>N</v>
      </c>
      <c r="Q6" s="12">
        <f>VLOOKUP(C6,'2014 Main Scores'!C:N,12,FALSE)-N6</f>
        <v>0</v>
      </c>
    </row>
    <row r="7" spans="1:19" x14ac:dyDescent="0.2">
      <c r="A7" s="19" t="s">
        <v>20</v>
      </c>
      <c r="B7" s="32">
        <v>0.36180555555555555</v>
      </c>
      <c r="C7" s="44">
        <v>5</v>
      </c>
      <c r="D7" s="20" t="str">
        <f>VLOOKUP(C7,'2014 Main Scores'!C:D,2,FALSE)</f>
        <v>Berkeley</v>
      </c>
      <c r="E7" s="20" t="str">
        <f>VLOOKUP(C7,'2014 Main Scores'!C:E,3,FALSE)</f>
        <v>Pelhams</v>
      </c>
      <c r="F7" s="20" t="str">
        <f>VLOOKUP(C7,'2014 Main Scores'!C:F,4,FALSE)</f>
        <v>Julie Hayward</v>
      </c>
      <c r="G7" s="20" t="str">
        <f>VLOOKUP(C7,'2014 Main Scores'!C:G,5,FALSE)</f>
        <v>Buddy Boy II</v>
      </c>
      <c r="H7" s="22" t="s">
        <v>86</v>
      </c>
      <c r="I7" s="22" t="s">
        <v>79</v>
      </c>
      <c r="J7" s="22" t="s">
        <v>81</v>
      </c>
      <c r="K7" s="23">
        <f>VLOOKUP(C7,'2014 Main Scores'!$C:$M,9,FALSE)</f>
        <v>106.5</v>
      </c>
      <c r="L7" s="23">
        <f>VLOOKUP($C7,'2014 Main Scores'!$C:$M,10,FALSE)</f>
        <v>54</v>
      </c>
      <c r="M7" s="23">
        <f>K7+L7</f>
        <v>160.5</v>
      </c>
      <c r="N7" s="58">
        <f>M7/S$2</f>
        <v>0.66874999999999996</v>
      </c>
      <c r="O7" s="24">
        <v>9</v>
      </c>
      <c r="P7" s="23" t="str">
        <f t="shared" si="0"/>
        <v>N</v>
      </c>
      <c r="Q7" s="12">
        <f>VLOOKUP(C7,'2014 Main Scores'!C:N,12,FALSE)-N7</f>
        <v>0</v>
      </c>
    </row>
    <row r="8" spans="1:19" x14ac:dyDescent="0.2">
      <c r="A8" s="19" t="s">
        <v>20</v>
      </c>
      <c r="B8" s="32">
        <v>0.3659722222222222</v>
      </c>
      <c r="C8" s="44">
        <v>6</v>
      </c>
      <c r="D8" s="20" t="str">
        <f>VLOOKUP(C8,'2014 Main Scores'!C:D,2,FALSE)</f>
        <v>Bath</v>
      </c>
      <c r="E8" s="20" t="str">
        <f>VLOOKUP(C8,'2014 Main Scores'!C:E,3,FALSE)</f>
        <v>Belles</v>
      </c>
      <c r="F8" s="20" t="str">
        <f>VLOOKUP(C8,'2014 Main Scores'!C:F,4,FALSE)</f>
        <v>Stacey Martin</v>
      </c>
      <c r="G8" s="20" t="str">
        <f>VLOOKUP(C8,'2014 Main Scores'!C:G,5,FALSE)</f>
        <v>Ladykillers Little John</v>
      </c>
      <c r="H8" s="22" t="s">
        <v>86</v>
      </c>
      <c r="I8" s="22" t="s">
        <v>79</v>
      </c>
      <c r="J8" s="22" t="s">
        <v>81</v>
      </c>
      <c r="K8" s="23">
        <f>VLOOKUP(C8,'2014 Main Scores'!$C:$M,9,FALSE)</f>
        <v>112.5</v>
      </c>
      <c r="L8" s="23">
        <f>VLOOKUP($C8,'2014 Main Scores'!$C:$M,10,FALSE)</f>
        <v>58</v>
      </c>
      <c r="M8" s="23">
        <f>K8+L8</f>
        <v>170.5</v>
      </c>
      <c r="N8" s="58">
        <f>M8/S$2</f>
        <v>0.7104166666666667</v>
      </c>
      <c r="O8" s="24">
        <v>3</v>
      </c>
      <c r="P8" s="23" t="str">
        <f t="shared" si="0"/>
        <v>N</v>
      </c>
      <c r="Q8" s="12">
        <f>VLOOKUP(C8,'2014 Main Scores'!C:N,12,FALSE)-N8</f>
        <v>0</v>
      </c>
    </row>
    <row r="9" spans="1:19" x14ac:dyDescent="0.2">
      <c r="A9" s="19" t="s">
        <v>20</v>
      </c>
      <c r="B9" s="32">
        <v>0.37083333333333335</v>
      </c>
      <c r="C9" s="44">
        <v>7</v>
      </c>
      <c r="D9" s="20" t="str">
        <f>VLOOKUP(C9,'2014 Main Scores'!C:D,2,FALSE)</f>
        <v>Bath</v>
      </c>
      <c r="E9" s="20" t="str">
        <f>VLOOKUP(C9,'2014 Main Scores'!C:E,3,FALSE)</f>
        <v>Bombes</v>
      </c>
      <c r="F9" s="20" t="str">
        <f>VLOOKUP(C9,'2014 Main Scores'!C:F,4,FALSE)</f>
        <v>Louis Plumber</v>
      </c>
      <c r="G9" s="20">
        <f>VLOOKUP(C9,'2014 Main Scores'!C:G,5,FALSE)</f>
        <v>0</v>
      </c>
      <c r="H9" s="22" t="s">
        <v>86</v>
      </c>
      <c r="I9" s="22" t="s">
        <v>79</v>
      </c>
      <c r="J9" s="22" t="s">
        <v>81</v>
      </c>
      <c r="K9" s="23">
        <f>VLOOKUP(C9,'2014 Main Scores'!$C:$M,9,FALSE)</f>
        <v>95</v>
      </c>
      <c r="L9" s="23">
        <f>VLOOKUP($C9,'2014 Main Scores'!$C:$M,10,FALSE)</f>
        <v>47</v>
      </c>
      <c r="M9" s="23">
        <f>K9+L9</f>
        <v>142</v>
      </c>
      <c r="N9" s="58">
        <f>M9/S$2</f>
        <v>0.59166666666666667</v>
      </c>
      <c r="O9" s="24">
        <v>23</v>
      </c>
      <c r="P9" s="23" t="str">
        <f t="shared" si="0"/>
        <v>N</v>
      </c>
      <c r="Q9" s="12">
        <f>VLOOKUP(C9,'2014 Main Scores'!C:N,12,FALSE)-N9</f>
        <v>0</v>
      </c>
    </row>
    <row r="10" spans="1:19" x14ac:dyDescent="0.2">
      <c r="A10" s="19" t="s">
        <v>20</v>
      </c>
      <c r="B10" s="32">
        <v>0.375</v>
      </c>
      <c r="C10" s="44">
        <v>8</v>
      </c>
      <c r="D10" s="20" t="str">
        <f>VLOOKUP(C10,'2014 Main Scores'!C:D,2,FALSE)</f>
        <v>Bath</v>
      </c>
      <c r="E10" s="20" t="str">
        <f>VLOOKUP(C10,'2014 Main Scores'!C:E,3,FALSE)</f>
        <v>Bubbles</v>
      </c>
      <c r="F10" s="20" t="str">
        <f>VLOOKUP(C10,'2014 Main Scores'!C:F,4,FALSE)</f>
        <v>Fiona Perrett</v>
      </c>
      <c r="G10" s="20" t="str">
        <f>VLOOKUP(C10,'2014 Main Scores'!C:G,5,FALSE)</f>
        <v>Freddie</v>
      </c>
      <c r="H10" s="22" t="s">
        <v>86</v>
      </c>
      <c r="I10" s="22" t="s">
        <v>79</v>
      </c>
      <c r="J10" s="22" t="s">
        <v>81</v>
      </c>
      <c r="K10" s="23">
        <f>VLOOKUP(C10,'2014 Main Scores'!$C:$M,9,FALSE)</f>
        <v>109</v>
      </c>
      <c r="L10" s="23">
        <f>VLOOKUP($C10,'2014 Main Scores'!$C:$M,10,FALSE)</f>
        <v>54</v>
      </c>
      <c r="M10" s="23">
        <f>K10+L10</f>
        <v>163</v>
      </c>
      <c r="N10" s="58">
        <f>M10/S$2</f>
        <v>0.6791666666666667</v>
      </c>
      <c r="O10" s="24">
        <v>6</v>
      </c>
      <c r="P10" s="23" t="str">
        <f t="shared" si="0"/>
        <v>N</v>
      </c>
      <c r="Q10" s="12">
        <f>VLOOKUP(C10,'2014 Main Scores'!C:N,12,FALSE)-N10</f>
        <v>0</v>
      </c>
    </row>
    <row r="11" spans="1:19" x14ac:dyDescent="0.2">
      <c r="A11" s="19" t="s">
        <v>20</v>
      </c>
      <c r="B11" s="32">
        <v>0.37986111111111115</v>
      </c>
      <c r="C11" s="44">
        <v>9</v>
      </c>
      <c r="D11" s="20" t="str">
        <f>VLOOKUP(C11,'2014 Main Scores'!C:D,2,FALSE)</f>
        <v>VWH</v>
      </c>
      <c r="E11" s="20" t="str">
        <f>VLOOKUP(C11,'2014 Main Scores'!C:E,3,FALSE)</f>
        <v>Lions</v>
      </c>
      <c r="F11" s="20" t="str">
        <f>VLOOKUP(C11,'2014 Main Scores'!C:F,4,FALSE)</f>
        <v>Jo Thornton</v>
      </c>
      <c r="G11" s="20" t="str">
        <f>VLOOKUP(C11,'2014 Main Scores'!C:G,5,FALSE)</f>
        <v>Greystone Galway Bay</v>
      </c>
      <c r="H11" s="22" t="s">
        <v>86</v>
      </c>
      <c r="I11" s="22" t="s">
        <v>79</v>
      </c>
      <c r="J11" s="22" t="s">
        <v>81</v>
      </c>
      <c r="K11" s="23">
        <f>VLOOKUP(C11,'2014 Main Scores'!$C:$M,9,FALSE)</f>
        <v>108.5</v>
      </c>
      <c r="L11" s="23">
        <f>VLOOKUP($C11,'2014 Main Scores'!$C:$M,10,FALSE)</f>
        <v>53</v>
      </c>
      <c r="M11" s="23">
        <f>K11+L11</f>
        <v>161.5</v>
      </c>
      <c r="N11" s="58">
        <f>M11/S$2</f>
        <v>0.67291666666666672</v>
      </c>
      <c r="O11" s="24">
        <v>7</v>
      </c>
      <c r="P11" s="23" t="str">
        <f t="shared" si="0"/>
        <v>N</v>
      </c>
      <c r="Q11" s="12">
        <f>VLOOKUP(C11,'2014 Main Scores'!C:N,12,FALSE)-N11</f>
        <v>0</v>
      </c>
    </row>
    <row r="12" spans="1:19" x14ac:dyDescent="0.2">
      <c r="A12" s="19" t="s">
        <v>20</v>
      </c>
      <c r="B12" s="32">
        <v>0.3840277777777778</v>
      </c>
      <c r="C12" s="44">
        <v>10</v>
      </c>
      <c r="D12" s="20" t="str">
        <f>VLOOKUP(C12,'2014 Main Scores'!C:D,2,FALSE)</f>
        <v>VWH</v>
      </c>
      <c r="E12" s="20" t="str">
        <f>VLOOKUP(C12,'2014 Main Scores'!C:E,3,FALSE)</f>
        <v>Tigers</v>
      </c>
      <c r="F12" s="20" t="str">
        <f>VLOOKUP(C12,'2014 Main Scores'!C:F,4,FALSE)</f>
        <v>Georgina Pearce</v>
      </c>
      <c r="G12" s="20" t="str">
        <f>VLOOKUP(C12,'2014 Main Scores'!C:G,5,FALSE)</f>
        <v>Tuppence</v>
      </c>
      <c r="H12" s="22" t="s">
        <v>86</v>
      </c>
      <c r="I12" s="22" t="s">
        <v>79</v>
      </c>
      <c r="J12" s="22" t="s">
        <v>81</v>
      </c>
      <c r="K12" s="23">
        <f>VLOOKUP(C12,'2014 Main Scores'!$C:$M,9,FALSE)</f>
        <v>101.5</v>
      </c>
      <c r="L12" s="23">
        <f>VLOOKUP($C12,'2014 Main Scores'!$C:$M,10,FALSE)</f>
        <v>50</v>
      </c>
      <c r="M12" s="23">
        <f>K12+L12</f>
        <v>151.5</v>
      </c>
      <c r="N12" s="58">
        <f>M12/S$2</f>
        <v>0.63124999999999998</v>
      </c>
      <c r="O12" s="24">
        <v>17</v>
      </c>
      <c r="P12" s="23" t="str">
        <f t="shared" si="0"/>
        <v>N</v>
      </c>
      <c r="Q12" s="12">
        <f>VLOOKUP(C12,'2014 Main Scores'!C:N,12,FALSE)-N12</f>
        <v>0</v>
      </c>
    </row>
    <row r="13" spans="1:19" x14ac:dyDescent="0.2">
      <c r="A13" s="19" t="s">
        <v>20</v>
      </c>
      <c r="B13" s="32">
        <v>0.3888888888888889</v>
      </c>
      <c r="C13" s="44">
        <v>11</v>
      </c>
      <c r="D13" s="20" t="str">
        <f>VLOOKUP(C13,'2014 Main Scores'!C:D,2,FALSE)</f>
        <v>Kennet Vale</v>
      </c>
      <c r="E13" s="20" t="str">
        <f>VLOOKUP(C13,'2014 Main Scores'!C:E,3,FALSE)</f>
        <v>Otters</v>
      </c>
      <c r="F13" s="20" t="str">
        <f>VLOOKUP(C13,'2014 Main Scores'!C:F,4,FALSE)</f>
        <v>Sophie Meehan</v>
      </c>
      <c r="G13" s="20" t="str">
        <f>VLOOKUP(C13,'2014 Main Scores'!C:G,5,FALSE)</f>
        <v>Mister Manchego</v>
      </c>
      <c r="H13" s="22" t="s">
        <v>86</v>
      </c>
      <c r="I13" s="22" t="s">
        <v>79</v>
      </c>
      <c r="J13" s="22" t="s">
        <v>81</v>
      </c>
      <c r="K13" s="23">
        <f>VLOOKUP(C13,'2014 Main Scores'!$C:$M,9,FALSE)</f>
        <v>0</v>
      </c>
      <c r="L13" s="23">
        <f>VLOOKUP($C13,'2014 Main Scores'!$C:$M,10,FALSE)</f>
        <v>0</v>
      </c>
      <c r="M13" s="23">
        <f>K13+L13</f>
        <v>0</v>
      </c>
      <c r="N13" s="58" t="s">
        <v>335</v>
      </c>
      <c r="O13" s="24"/>
      <c r="P13" s="23" t="str">
        <f t="shared" si="0"/>
        <v>N</v>
      </c>
      <c r="Q13" s="12" t="e">
        <f>VLOOKUP(C13,'2014 Main Scores'!C:N,12,FALSE)-N13</f>
        <v>#VALUE!</v>
      </c>
    </row>
    <row r="14" spans="1:19" x14ac:dyDescent="0.2">
      <c r="A14" s="19" t="s">
        <v>20</v>
      </c>
      <c r="B14" s="32">
        <v>0.39374999999999999</v>
      </c>
      <c r="C14" s="44">
        <v>12</v>
      </c>
      <c r="D14" s="20" t="str">
        <f>VLOOKUP(C14,'2014 Main Scores'!C:D,2,FALSE)</f>
        <v>Kennet Vale</v>
      </c>
      <c r="E14" s="20" t="str">
        <f>VLOOKUP(C14,'2014 Main Scores'!C:E,3,FALSE)</f>
        <v>Willows</v>
      </c>
      <c r="F14" s="20" t="str">
        <f>VLOOKUP(C14,'2014 Main Scores'!C:F,4,FALSE)</f>
        <v>Pippa Card</v>
      </c>
      <c r="G14" s="20" t="str">
        <f>VLOOKUP(C14,'2014 Main Scores'!C:G,5,FALSE)</f>
        <v>Brave and Bold</v>
      </c>
      <c r="H14" s="22" t="s">
        <v>86</v>
      </c>
      <c r="I14" s="22" t="s">
        <v>79</v>
      </c>
      <c r="J14" s="22" t="s">
        <v>81</v>
      </c>
      <c r="K14" s="23">
        <f>VLOOKUP(C14,'2014 Main Scores'!$C:$M,9,FALSE)</f>
        <v>94</v>
      </c>
      <c r="L14" s="23">
        <f>VLOOKUP($C14,'2014 Main Scores'!$C:$M,10,FALSE)</f>
        <v>49</v>
      </c>
      <c r="M14" s="23">
        <f>K14+L14</f>
        <v>143</v>
      </c>
      <c r="N14" s="58">
        <f>M14/S$2</f>
        <v>0.59583333333333333</v>
      </c>
      <c r="O14" s="24">
        <v>22</v>
      </c>
      <c r="P14" s="23" t="str">
        <f t="shared" si="0"/>
        <v>N</v>
      </c>
      <c r="Q14" s="12">
        <f>VLOOKUP(C14,'2014 Main Scores'!C:N,12,FALSE)-N14</f>
        <v>0</v>
      </c>
    </row>
    <row r="15" spans="1:19" x14ac:dyDescent="0.2">
      <c r="A15" s="19" t="s">
        <v>20</v>
      </c>
      <c r="B15" s="32">
        <v>0.39583333333333331</v>
      </c>
      <c r="C15" s="44">
        <v>13</v>
      </c>
      <c r="D15" s="20" t="str">
        <f>VLOOKUP(C15,'2014 Main Scores'!C:D,2,FALSE)</f>
        <v>Kings Leaze</v>
      </c>
      <c r="E15" s="20" t="str">
        <f>VLOOKUP(C15,'2014 Main Scores'!C:E,3,FALSE)</f>
        <v>Monarchs</v>
      </c>
      <c r="F15" s="20" t="str">
        <f>VLOOKUP(C15,'2014 Main Scores'!C:F,4,FALSE)</f>
        <v>Gill Penberth</v>
      </c>
      <c r="G15" s="20" t="str">
        <f>VLOOKUP(C15,'2014 Main Scores'!C:G,5,FALSE)</f>
        <v>Doubtless Confidence</v>
      </c>
      <c r="H15" s="22" t="s">
        <v>86</v>
      </c>
      <c r="I15" s="22" t="s">
        <v>79</v>
      </c>
      <c r="J15" s="22" t="s">
        <v>81</v>
      </c>
      <c r="K15" s="23">
        <f>VLOOKUP(C15,'2014 Main Scores'!$C:$M,9,FALSE)</f>
        <v>104</v>
      </c>
      <c r="L15" s="23">
        <f>VLOOKUP($C15,'2014 Main Scores'!$C:$M,10,FALSE)</f>
        <v>50</v>
      </c>
      <c r="M15" s="23">
        <f>K15+L15</f>
        <v>154</v>
      </c>
      <c r="N15" s="58">
        <f>M15/S$2</f>
        <v>0.64166666666666672</v>
      </c>
      <c r="O15" s="24">
        <v>16</v>
      </c>
      <c r="P15" s="23" t="str">
        <f t="shared" si="0"/>
        <v>N</v>
      </c>
      <c r="Q15" s="12">
        <f>VLOOKUP(C15,'2014 Main Scores'!C:N,12,FALSE)-N15</f>
        <v>0</v>
      </c>
    </row>
    <row r="16" spans="1:19" x14ac:dyDescent="0.2">
      <c r="A16" s="19" t="s">
        <v>20</v>
      </c>
      <c r="B16" s="32">
        <v>0.39999999999999997</v>
      </c>
      <c r="C16" s="44">
        <v>14</v>
      </c>
      <c r="D16" s="20" t="str">
        <f>VLOOKUP(C16,'2014 Main Scores'!C:D,2,FALSE)</f>
        <v>Kings Leaze</v>
      </c>
      <c r="E16" s="20" t="str">
        <f>VLOOKUP(C16,'2014 Main Scores'!C:E,3,FALSE)</f>
        <v>Sovereigns</v>
      </c>
      <c r="F16" s="20" t="str">
        <f>VLOOKUP(C16,'2014 Main Scores'!C:F,4,FALSE)</f>
        <v>Sarah Palmer</v>
      </c>
      <c r="G16" s="20" t="str">
        <f>VLOOKUP(C16,'2014 Main Scores'!C:G,5,FALSE)</f>
        <v>Whitehawk Drifter</v>
      </c>
      <c r="H16" s="22" t="s">
        <v>86</v>
      </c>
      <c r="I16" s="22" t="s">
        <v>79</v>
      </c>
      <c r="J16" s="22" t="s">
        <v>81</v>
      </c>
      <c r="K16" s="23">
        <f>VLOOKUP(C16,'2014 Main Scores'!$C:$M,9,FALSE)</f>
        <v>104.5</v>
      </c>
      <c r="L16" s="23">
        <f>VLOOKUP($C16,'2014 Main Scores'!$C:$M,10,FALSE)</f>
        <v>52</v>
      </c>
      <c r="M16" s="23">
        <f>K16+L16</f>
        <v>156.5</v>
      </c>
      <c r="N16" s="58">
        <f>M16/S$2</f>
        <v>0.65208333333333335</v>
      </c>
      <c r="O16" s="24">
        <v>15</v>
      </c>
      <c r="P16" s="23" t="str">
        <f t="shared" si="0"/>
        <v>N</v>
      </c>
      <c r="Q16" s="12">
        <f>VLOOKUP(C16,'2014 Main Scores'!C:N,12,FALSE)-N16</f>
        <v>0</v>
      </c>
    </row>
    <row r="17" spans="1:17" x14ac:dyDescent="0.2">
      <c r="A17" s="19" t="s">
        <v>20</v>
      </c>
      <c r="B17" s="32">
        <v>0.40486111111111112</v>
      </c>
      <c r="C17" s="44">
        <v>15</v>
      </c>
      <c r="D17" s="20" t="str">
        <f>VLOOKUP(C17,'2014 Main Scores'!C:D,2,FALSE)</f>
        <v>Cotswold Edge</v>
      </c>
      <c r="E17" s="20" t="str">
        <f>VLOOKUP(C17,'2014 Main Scores'!C:E,3,FALSE)</f>
        <v>Nosebands</v>
      </c>
      <c r="F17" s="20" t="str">
        <f>VLOOKUP(C17,'2014 Main Scores'!C:F,4,FALSE)</f>
        <v>Chris Clark</v>
      </c>
      <c r="G17" s="20" t="str">
        <f>VLOOKUP(C17,'2014 Main Scores'!C:G,5,FALSE)</f>
        <v>Croesnant Caradog</v>
      </c>
      <c r="H17" s="22" t="s">
        <v>86</v>
      </c>
      <c r="I17" s="22" t="s">
        <v>79</v>
      </c>
      <c r="J17" s="22" t="s">
        <v>81</v>
      </c>
      <c r="K17" s="23">
        <f>VLOOKUP(C17,'2014 Main Scores'!$C:$M,9,FALSE)</f>
        <v>116</v>
      </c>
      <c r="L17" s="23">
        <f>VLOOKUP($C17,'2014 Main Scores'!$C:$M,10,FALSE)</f>
        <v>59</v>
      </c>
      <c r="M17" s="23">
        <f>K17+L17</f>
        <v>175</v>
      </c>
      <c r="N17" s="58">
        <f>M17/S$2</f>
        <v>0.72916666666666663</v>
      </c>
      <c r="O17" s="24">
        <v>1</v>
      </c>
      <c r="P17" s="23" t="str">
        <f t="shared" si="0"/>
        <v>N</v>
      </c>
      <c r="Q17" s="12">
        <f>VLOOKUP(C17,'2014 Main Scores'!C:N,12,FALSE)-N17</f>
        <v>0</v>
      </c>
    </row>
    <row r="18" spans="1:17" x14ac:dyDescent="0.2">
      <c r="A18" s="19" t="s">
        <v>20</v>
      </c>
      <c r="B18" s="32">
        <v>0.40902777777777777</v>
      </c>
      <c r="C18" s="44">
        <v>16</v>
      </c>
      <c r="D18" s="20" t="str">
        <f>VLOOKUP(C18,'2014 Main Scores'!C:D,2,FALSE)</f>
        <v>VHPRC</v>
      </c>
      <c r="E18" s="20" t="str">
        <f>VLOOKUP(C18,'2014 Main Scores'!C:E,3,FALSE)</f>
        <v>Annuities</v>
      </c>
      <c r="F18" s="20" t="str">
        <f>VLOOKUP(C18,'2014 Main Scores'!C:F,4,FALSE)</f>
        <v>Hazel Britton  </v>
      </c>
      <c r="G18" s="20" t="str">
        <f>VLOOKUP(C18,'2014 Main Scores'!C:G,5,FALSE)</f>
        <v>Ted</v>
      </c>
      <c r="H18" s="22" t="s">
        <v>86</v>
      </c>
      <c r="I18" s="22" t="s">
        <v>79</v>
      </c>
      <c r="J18" s="22" t="s">
        <v>81</v>
      </c>
      <c r="K18" s="23">
        <f>VLOOKUP(C18,'2014 Main Scores'!$C:$M,9,FALSE)</f>
        <v>98.5</v>
      </c>
      <c r="L18" s="23">
        <f>VLOOKUP($C18,'2014 Main Scores'!$C:$M,10,FALSE)</f>
        <v>52</v>
      </c>
      <c r="M18" s="23">
        <f>K18+L18</f>
        <v>150.5</v>
      </c>
      <c r="N18" s="58">
        <f>M18/S$2</f>
        <v>0.62708333333333333</v>
      </c>
      <c r="O18" s="24">
        <v>18</v>
      </c>
      <c r="P18" s="23" t="str">
        <f t="shared" si="0"/>
        <v>Y</v>
      </c>
      <c r="Q18" s="12">
        <f>VLOOKUP(C18,'2014 Main Scores'!C:N,12,FALSE)-N18</f>
        <v>0</v>
      </c>
    </row>
    <row r="19" spans="1:17" x14ac:dyDescent="0.2">
      <c r="A19" s="19" t="s">
        <v>20</v>
      </c>
      <c r="B19" s="32">
        <v>0.41388888888888892</v>
      </c>
      <c r="C19" s="44">
        <v>17</v>
      </c>
      <c r="D19" s="20" t="str">
        <f>VLOOKUP(C19,'2014 Main Scores'!C:D,2,FALSE)</f>
        <v>VHPRC</v>
      </c>
      <c r="E19" s="20" t="str">
        <f>VLOOKUP(C19,'2014 Main Scores'!C:E,3,FALSE)</f>
        <v>Maturities</v>
      </c>
      <c r="F19" s="20" t="str">
        <f>VLOOKUP(C19,'2014 Main Scores'!C:F,4,FALSE)</f>
        <v>Sharon Beauhill  </v>
      </c>
      <c r="G19" s="20" t="str">
        <f>VLOOKUP(C19,'2014 Main Scores'!C:G,5,FALSE)</f>
        <v>Tressie  </v>
      </c>
      <c r="H19" s="22" t="s">
        <v>86</v>
      </c>
      <c r="I19" s="22" t="s">
        <v>79</v>
      </c>
      <c r="J19" s="22" t="s">
        <v>81</v>
      </c>
      <c r="K19" s="23">
        <f>VLOOKUP(C19,'2014 Main Scores'!$C:$M,9,FALSE)</f>
        <v>100.5</v>
      </c>
      <c r="L19" s="23">
        <f>VLOOKUP($C19,'2014 Main Scores'!$C:$M,10,FALSE)</f>
        <v>50</v>
      </c>
      <c r="M19" s="23">
        <f>K19+L19</f>
        <v>150.5</v>
      </c>
      <c r="N19" s="58">
        <f>M19/S$2</f>
        <v>0.62708333333333333</v>
      </c>
      <c r="O19" s="24">
        <v>19</v>
      </c>
      <c r="P19" s="23" t="str">
        <f t="shared" si="0"/>
        <v>N</v>
      </c>
      <c r="Q19" s="12">
        <f>VLOOKUP(C19,'2014 Main Scores'!C:N,12,FALSE)-N19</f>
        <v>0</v>
      </c>
    </row>
    <row r="20" spans="1:17" x14ac:dyDescent="0.2">
      <c r="A20" s="19" t="s">
        <v>20</v>
      </c>
      <c r="B20" s="32">
        <v>0.41805555555555557</v>
      </c>
      <c r="C20" s="44">
        <v>18</v>
      </c>
      <c r="D20" s="20" t="str">
        <f>VLOOKUP(C20,'2014 Main Scores'!C:D,2,FALSE)</f>
        <v>Wessex Gold</v>
      </c>
      <c r="E20" s="20" t="str">
        <f>VLOOKUP(C20,'2014 Main Scores'!C:E,3,FALSE)</f>
        <v>Merlot</v>
      </c>
      <c r="F20" s="20" t="str">
        <f>VLOOKUP(C20,'2014 Main Scores'!C:F,4,FALSE)</f>
        <v>Claire Pratley</v>
      </c>
      <c r="G20" s="20" t="str">
        <f>VLOOKUP(C20,'2014 Main Scores'!C:G,5,FALSE)</f>
        <v>Garry</v>
      </c>
      <c r="H20" s="22" t="s">
        <v>86</v>
      </c>
      <c r="I20" s="22" t="s">
        <v>79</v>
      </c>
      <c r="J20" s="22" t="s">
        <v>81</v>
      </c>
      <c r="K20" s="23">
        <f>VLOOKUP(C20,'2014 Main Scores'!$C:$M,9,FALSE)</f>
        <v>104.5</v>
      </c>
      <c r="L20" s="23">
        <f>VLOOKUP($C20,'2014 Main Scores'!$C:$M,10,FALSE)</f>
        <v>53</v>
      </c>
      <c r="M20" s="23">
        <f>K20+L20</f>
        <v>157.5</v>
      </c>
      <c r="N20" s="58">
        <f>M20/S$2</f>
        <v>0.65625</v>
      </c>
      <c r="O20" s="24">
        <v>14</v>
      </c>
      <c r="P20" s="23" t="str">
        <f t="shared" si="0"/>
        <v>N</v>
      </c>
      <c r="Q20" s="12">
        <f>VLOOKUP(C20,'2014 Main Scores'!C:N,12,FALSE)-N20</f>
        <v>0</v>
      </c>
    </row>
    <row r="21" spans="1:17" x14ac:dyDescent="0.2">
      <c r="A21" s="19" t="s">
        <v>20</v>
      </c>
      <c r="B21" s="32">
        <v>0.42291666666666666</v>
      </c>
      <c r="C21" s="44">
        <v>19</v>
      </c>
      <c r="D21" s="20" t="str">
        <f>VLOOKUP(C21,'2014 Main Scores'!C:D,2,FALSE)</f>
        <v>Wessex Gold</v>
      </c>
      <c r="E21" s="20" t="str">
        <f>VLOOKUP(C21,'2014 Main Scores'!C:E,3,FALSE)</f>
        <v>Shiraz</v>
      </c>
      <c r="F21" s="20" t="str">
        <f>VLOOKUP(C21,'2014 Main Scores'!C:F,4,FALSE)</f>
        <v>Amy Mawson</v>
      </c>
      <c r="G21" s="20" t="str">
        <f>VLOOKUP(C21,'2014 Main Scores'!C:G,5,FALSE)</f>
        <v>Bright Spirit</v>
      </c>
      <c r="H21" s="22" t="s">
        <v>86</v>
      </c>
      <c r="I21" s="22" t="s">
        <v>79</v>
      </c>
      <c r="J21" s="22" t="s">
        <v>81</v>
      </c>
      <c r="K21" s="23">
        <f>VLOOKUP(C21,'2014 Main Scores'!$C:$M,9,FALSE)</f>
        <v>100</v>
      </c>
      <c r="L21" s="23">
        <f>VLOOKUP($C21,'2014 Main Scores'!$C:$M,10,FALSE)</f>
        <v>49</v>
      </c>
      <c r="M21" s="23">
        <f>K21+L21</f>
        <v>149</v>
      </c>
      <c r="N21" s="58">
        <f>M21/S$2</f>
        <v>0.62083333333333335</v>
      </c>
      <c r="O21" s="24">
        <v>21</v>
      </c>
      <c r="P21" s="23" t="str">
        <f t="shared" si="0"/>
        <v>N</v>
      </c>
      <c r="Q21" s="12">
        <f>VLOOKUP(C21,'2014 Main Scores'!C:N,12,FALSE)-N21</f>
        <v>0</v>
      </c>
    </row>
    <row r="22" spans="1:17" x14ac:dyDescent="0.2">
      <c r="A22" s="19" t="s">
        <v>20</v>
      </c>
      <c r="B22" s="32">
        <v>0.42708333333333331</v>
      </c>
      <c r="C22" s="44">
        <v>20</v>
      </c>
      <c r="D22" s="20" t="str">
        <f>VLOOKUP(C22,'2014 Main Scores'!C:D,2,FALSE)</f>
        <v>Severn Vale</v>
      </c>
      <c r="E22" s="20" t="str">
        <f>VLOOKUP(C22,'2014 Main Scores'!C:E,3,FALSE)</f>
        <v>Spots</v>
      </c>
      <c r="F22" s="20" t="str">
        <f>VLOOKUP(C22,'2014 Main Scores'!C:F,4,FALSE)</f>
        <v>Wendy Barke</v>
      </c>
      <c r="G22" s="20" t="str">
        <f>VLOOKUP(C22,'2014 Main Scores'!C:G,5,FALSE)</f>
        <v>Waylands Morning Sunshine</v>
      </c>
      <c r="H22" s="22" t="s">
        <v>86</v>
      </c>
      <c r="I22" s="22" t="s">
        <v>79</v>
      </c>
      <c r="J22" s="22" t="s">
        <v>81</v>
      </c>
      <c r="K22" s="23">
        <f>VLOOKUP(C22,'2014 Main Scores'!$C:$M,9,FALSE)</f>
        <v>100.5</v>
      </c>
      <c r="L22" s="23">
        <f>VLOOKUP($C22,'2014 Main Scores'!$C:$M,10,FALSE)</f>
        <v>50</v>
      </c>
      <c r="M22" s="23">
        <f>K22+L22</f>
        <v>150.5</v>
      </c>
      <c r="N22" s="58">
        <f>M22/S$2</f>
        <v>0.62708333333333333</v>
      </c>
      <c r="O22" s="24">
        <v>20</v>
      </c>
      <c r="P22" s="23" t="str">
        <f t="shared" si="0"/>
        <v>N</v>
      </c>
      <c r="Q22" s="12">
        <f>VLOOKUP(C22,'2014 Main Scores'!C:N,12,FALSE)-N22</f>
        <v>0</v>
      </c>
    </row>
    <row r="23" spans="1:17" x14ac:dyDescent="0.2">
      <c r="A23" s="19" t="s">
        <v>20</v>
      </c>
      <c r="B23" s="32">
        <v>0.43194444444444446</v>
      </c>
      <c r="C23" s="44">
        <v>21</v>
      </c>
      <c r="D23" s="20" t="str">
        <f>VLOOKUP(C23,'2014 Main Scores'!C:D,2,FALSE)</f>
        <v>Severn Vale</v>
      </c>
      <c r="E23" s="20" t="str">
        <f>VLOOKUP(C23,'2014 Main Scores'!C:E,3,FALSE)</f>
        <v>Stars</v>
      </c>
      <c r="F23" s="20" t="str">
        <f>VLOOKUP(C23,'2014 Main Scores'!C:F,4,FALSE)</f>
        <v>Alex Richards</v>
      </c>
      <c r="G23" s="20" t="str">
        <f>VLOOKUP(C23,'2014 Main Scores'!C:G,5,FALSE)</f>
        <v>Salsa Storm</v>
      </c>
      <c r="H23" s="22" t="s">
        <v>86</v>
      </c>
      <c r="I23" s="22" t="s">
        <v>79</v>
      </c>
      <c r="J23" s="22" t="s">
        <v>81</v>
      </c>
      <c r="K23" s="23">
        <f>VLOOKUP(C23,'2014 Main Scores'!$C:$M,9,FALSE)</f>
        <v>109.5</v>
      </c>
      <c r="L23" s="23">
        <f>VLOOKUP($C23,'2014 Main Scores'!$C:$M,10,FALSE)</f>
        <v>57</v>
      </c>
      <c r="M23" s="23">
        <f>K23+L23</f>
        <v>166.5</v>
      </c>
      <c r="N23" s="58">
        <f>M23/S$2</f>
        <v>0.69374999999999998</v>
      </c>
      <c r="O23" s="24">
        <v>5</v>
      </c>
      <c r="P23" s="23" t="str">
        <f t="shared" si="0"/>
        <v>N</v>
      </c>
      <c r="Q23" s="12">
        <f>VLOOKUP(C23,'2014 Main Scores'!C:N,12,FALSE)-N23</f>
        <v>0</v>
      </c>
    </row>
    <row r="24" spans="1:17" x14ac:dyDescent="0.2">
      <c r="A24" s="19" t="s">
        <v>20</v>
      </c>
      <c r="B24" s="32">
        <v>0.43611111111111112</v>
      </c>
      <c r="C24" s="44">
        <v>22</v>
      </c>
      <c r="D24" s="20" t="str">
        <f>VLOOKUP(C24,'2014 Main Scores'!C:D,2,FALSE)</f>
        <v>Severn Vale</v>
      </c>
      <c r="E24" s="20" t="str">
        <f>VLOOKUP(C24,'2014 Main Scores'!C:E,3,FALSE)</f>
        <v>Stripes</v>
      </c>
      <c r="F24" s="20" t="str">
        <f>VLOOKUP(C24,'2014 Main Scores'!C:F,4,FALSE)</f>
        <v>Alison Brown</v>
      </c>
      <c r="G24" s="20" t="str">
        <f>VLOOKUP(C24,'2014 Main Scores'!C:G,5,FALSE)</f>
        <v>Seanto Labrys</v>
      </c>
      <c r="H24" s="22" t="s">
        <v>86</v>
      </c>
      <c r="I24" s="22" t="s">
        <v>79</v>
      </c>
      <c r="J24" s="22" t="s">
        <v>81</v>
      </c>
      <c r="K24" s="23">
        <f>VLOOKUP(C24,'2014 Main Scores'!$C:$M,9,FALSE)</f>
        <v>106</v>
      </c>
      <c r="L24" s="23">
        <f>VLOOKUP($C24,'2014 Main Scores'!$C:$M,10,FALSE)</f>
        <v>54</v>
      </c>
      <c r="M24" s="23">
        <f>K24+L24</f>
        <v>160</v>
      </c>
      <c r="N24" s="58">
        <f>M24/S$2</f>
        <v>0.66666666666666663</v>
      </c>
      <c r="O24" s="24">
        <v>10</v>
      </c>
      <c r="P24" s="23" t="str">
        <f t="shared" si="0"/>
        <v>N</v>
      </c>
      <c r="Q24" s="12">
        <f>VLOOKUP(C24,'2014 Main Scores'!C:N,12,FALSE)-N24</f>
        <v>0</v>
      </c>
    </row>
    <row r="25" spans="1:17" x14ac:dyDescent="0.2">
      <c r="A25" s="19" t="s">
        <v>20</v>
      </c>
      <c r="B25" s="32">
        <v>0.44097222222222227</v>
      </c>
      <c r="C25" s="44">
        <v>23</v>
      </c>
      <c r="D25" s="20" t="str">
        <f>VLOOKUP(C25,'2014 Main Scores'!C:D,2,FALSE)</f>
        <v>Swindon</v>
      </c>
      <c r="E25" s="20" t="str">
        <f>VLOOKUP(C25,'2014 Main Scores'!C:E,3,FALSE)</f>
        <v>Circles</v>
      </c>
      <c r="F25" s="20" t="str">
        <f>VLOOKUP(C25,'2014 Main Scores'!C:F,4,FALSE)</f>
        <v>Nicola Allen</v>
      </c>
      <c r="G25" s="20" t="str">
        <f>VLOOKUP(C25,'2014 Main Scores'!C:G,5,FALSE)</f>
        <v>Skehald Grey</v>
      </c>
      <c r="H25" s="22" t="s">
        <v>86</v>
      </c>
      <c r="I25" s="22" t="s">
        <v>79</v>
      </c>
      <c r="J25" s="22" t="s">
        <v>81</v>
      </c>
      <c r="K25" s="23">
        <f>VLOOKUP(C25,'2014 Main Scores'!$C:$M,9,FALSE)</f>
        <v>114.5</v>
      </c>
      <c r="L25" s="23">
        <f>VLOOKUP($C25,'2014 Main Scores'!$C:$M,10,FALSE)</f>
        <v>56</v>
      </c>
      <c r="M25" s="23">
        <f>K25+L25</f>
        <v>170.5</v>
      </c>
      <c r="N25" s="58">
        <f>M25/S$2</f>
        <v>0.7104166666666667</v>
      </c>
      <c r="O25" s="24">
        <v>4</v>
      </c>
      <c r="P25" s="23" t="str">
        <f t="shared" si="0"/>
        <v>N</v>
      </c>
      <c r="Q25" s="12">
        <f>VLOOKUP(C25,'2014 Main Scores'!C:N,12,FALSE)-N25</f>
        <v>0</v>
      </c>
    </row>
    <row r="26" spans="1:17" x14ac:dyDescent="0.2">
      <c r="A26" s="25" t="s">
        <v>20</v>
      </c>
      <c r="B26" s="33">
        <v>0.44513888888888892</v>
      </c>
      <c r="C26" s="46">
        <v>24</v>
      </c>
      <c r="D26" s="26" t="str">
        <f>VLOOKUP(C26,'2014 Main Scores'!C:D,2,FALSE)</f>
        <v>Swindon</v>
      </c>
      <c r="E26" s="26" t="str">
        <f>VLOOKUP(C26,'2014 Main Scores'!C:E,3,FALSE)</f>
        <v>Diagonals</v>
      </c>
      <c r="F26" s="26" t="str">
        <f>VLOOKUP(C26,'2014 Main Scores'!C:F,4,FALSE)</f>
        <v>Jo Vincent</v>
      </c>
      <c r="G26" s="26" t="str">
        <f>VLOOKUP(C26,'2014 Main Scores'!C:G,5,FALSE)</f>
        <v>Cundle Green Alexander</v>
      </c>
      <c r="H26" s="28" t="s">
        <v>86</v>
      </c>
      <c r="I26" s="28" t="s">
        <v>79</v>
      </c>
      <c r="J26" s="28" t="s">
        <v>81</v>
      </c>
      <c r="K26" s="29">
        <f>VLOOKUP(C26,'2014 Main Scores'!$C:$M,9,FALSE)</f>
        <v>115</v>
      </c>
      <c r="L26" s="29">
        <f>VLOOKUP($C26,'2014 Main Scores'!$C:$M,10,FALSE)</f>
        <v>58</v>
      </c>
      <c r="M26" s="29">
        <f>K26+L26</f>
        <v>173</v>
      </c>
      <c r="N26" s="59">
        <f>M26/S$2</f>
        <v>0.72083333333333333</v>
      </c>
      <c r="O26" s="24">
        <v>2</v>
      </c>
      <c r="P26" s="23" t="str">
        <f t="shared" si="0"/>
        <v>N</v>
      </c>
      <c r="Q26" s="12">
        <f>VLOOKUP(C26,'2014 Main Scores'!C:N,12,FALSE)-N26</f>
        <v>0</v>
      </c>
    </row>
    <row r="27" spans="1:17" x14ac:dyDescent="0.2">
      <c r="B27" s="3"/>
    </row>
  </sheetData>
  <sortState ref="A3:R26">
    <sortCondition ref="C3:C26"/>
  </sortState>
  <printOptions gridLines="1"/>
  <pageMargins left="0.25" right="0.25" top="0.75" bottom="0.75" header="0.3" footer="0.3"/>
  <pageSetup paperSize="9" scale="82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26"/>
  <sheetViews>
    <sheetView topLeftCell="C1" workbookViewId="0">
      <selection activeCell="P2" sqref="P2:P3"/>
    </sheetView>
  </sheetViews>
  <sheetFormatPr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6.25" style="9" customWidth="1"/>
    <col min="5" max="5" width="14.125" style="9" customWidth="1"/>
    <col min="6" max="6" width="25.125" style="9" customWidth="1"/>
    <col min="7" max="7" width="23.125" style="9" customWidth="1"/>
    <col min="8" max="8" width="7.625" style="9" hidden="1" customWidth="1"/>
    <col min="9" max="9" width="12.125" style="9" hidden="1" customWidth="1"/>
    <col min="10" max="10" width="16.125" style="9" hidden="1" customWidth="1"/>
    <col min="11" max="11" width="10.5" bestFit="1" customWidth="1"/>
    <col min="12" max="13" width="11.125" bestFit="1" customWidth="1"/>
    <col min="14" max="14" width="18.75" style="55" bestFit="1" customWidth="1"/>
    <col min="17" max="17" width="9" style="63"/>
  </cols>
  <sheetData>
    <row r="1" spans="1:19" x14ac:dyDescent="0.2">
      <c r="A1" s="13"/>
      <c r="B1" s="45"/>
      <c r="C1" s="66" t="s">
        <v>308</v>
      </c>
      <c r="D1" s="16"/>
      <c r="E1" s="16"/>
      <c r="F1" s="16"/>
      <c r="G1" s="16"/>
      <c r="H1" s="16"/>
      <c r="I1" s="16"/>
      <c r="J1" s="16"/>
      <c r="K1" s="17"/>
      <c r="L1" s="17"/>
      <c r="M1" s="17"/>
      <c r="N1" s="57"/>
      <c r="O1" s="18"/>
    </row>
    <row r="2" spans="1:19" s="2" customFormat="1" x14ac:dyDescent="0.2">
      <c r="A2" s="67" t="s">
        <v>17</v>
      </c>
      <c r="B2" s="41" t="s">
        <v>10</v>
      </c>
      <c r="C2" s="41" t="s">
        <v>9</v>
      </c>
      <c r="D2" s="40" t="s">
        <v>11</v>
      </c>
      <c r="E2" s="40" t="s">
        <v>13</v>
      </c>
      <c r="F2" s="40" t="s">
        <v>14</v>
      </c>
      <c r="G2" s="40" t="s">
        <v>15</v>
      </c>
      <c r="H2" s="40" t="s">
        <v>16</v>
      </c>
      <c r="I2" s="40" t="s">
        <v>12</v>
      </c>
      <c r="J2" s="40" t="s">
        <v>83</v>
      </c>
      <c r="K2" s="40" t="s">
        <v>301</v>
      </c>
      <c r="L2" s="42" t="s">
        <v>302</v>
      </c>
      <c r="M2" s="42" t="s">
        <v>303</v>
      </c>
      <c r="N2" s="68" t="s">
        <v>304</v>
      </c>
      <c r="O2" s="69" t="s">
        <v>312</v>
      </c>
      <c r="P2" s="42" t="s">
        <v>355</v>
      </c>
      <c r="Q2" s="64" t="s">
        <v>305</v>
      </c>
      <c r="R2" s="2" t="s">
        <v>86</v>
      </c>
      <c r="S2" s="11">
        <v>240</v>
      </c>
    </row>
    <row r="3" spans="1:19" x14ac:dyDescent="0.2">
      <c r="A3" s="19" t="s">
        <v>21</v>
      </c>
      <c r="B3" s="32">
        <v>0.40486111111111112</v>
      </c>
      <c r="C3" s="44">
        <v>94</v>
      </c>
      <c r="D3" s="20" t="str">
        <f>VLOOKUP(C3,'2014 Main Scores'!C:D,2,FALSE)</f>
        <v>Kennet Vale</v>
      </c>
      <c r="E3" s="20" t="str">
        <f>VLOOKUP(C3,'2014 Main Scores'!C:E,3,FALSE)</f>
        <v>Otters</v>
      </c>
      <c r="F3" s="20" t="str">
        <f>VLOOKUP(C3,'2014 Main Scores'!C:F,4,FALSE)</f>
        <v>Emily Cunningham (Nicolson)</v>
      </c>
      <c r="G3" s="20" t="str">
        <f>VLOOKUP(C3,'2014 Main Scores'!C:G,5,FALSE)</f>
        <v>Tantilley Lace</v>
      </c>
      <c r="H3" s="22" t="s">
        <v>86</v>
      </c>
      <c r="I3" s="22" t="s">
        <v>79</v>
      </c>
      <c r="J3" s="22" t="s">
        <v>280</v>
      </c>
      <c r="K3" s="23">
        <f>VLOOKUP(C3,'2014 Main Scores'!$C:$M,9,FALSE)</f>
        <v>0</v>
      </c>
      <c r="L3" s="23">
        <f>VLOOKUP($C3,'2014 Main Scores'!$C:$M,10,FALSE)</f>
        <v>0</v>
      </c>
      <c r="M3" s="23">
        <f>K3+L3</f>
        <v>0</v>
      </c>
      <c r="N3" s="58" t="s">
        <v>335</v>
      </c>
      <c r="O3" s="24"/>
      <c r="P3" s="23" t="str">
        <f t="shared" ref="P3:P26" si="0">IF(N3=N4,"Y","N")</f>
        <v>N</v>
      </c>
      <c r="Q3" s="65" t="e">
        <f>VLOOKUP(C3,'2014 Main Scores'!C:N,12,FALSE)-N3</f>
        <v>#VALUE!</v>
      </c>
    </row>
    <row r="4" spans="1:19" x14ac:dyDescent="0.2">
      <c r="A4" s="19" t="s">
        <v>21</v>
      </c>
      <c r="B4" s="32">
        <v>0.40902777777777777</v>
      </c>
      <c r="C4" s="44">
        <v>95</v>
      </c>
      <c r="D4" s="20" t="str">
        <f>VLOOKUP(C4,'2014 Main Scores'!C:D,2,FALSE)</f>
        <v>Kennet Vale</v>
      </c>
      <c r="E4" s="20" t="str">
        <f>VLOOKUP(C4,'2014 Main Scores'!C:E,3,FALSE)</f>
        <v>Willows</v>
      </c>
      <c r="F4" s="20" t="str">
        <f>VLOOKUP(C4,'2014 Main Scores'!C:F,4,FALSE)</f>
        <v>Emily Cunningham (Nicolson)</v>
      </c>
      <c r="G4" s="20" t="str">
        <f>VLOOKUP(C4,'2014 Main Scores'!C:G,5,FALSE)</f>
        <v>Tantilley Lace</v>
      </c>
      <c r="H4" s="22" t="s">
        <v>86</v>
      </c>
      <c r="I4" s="22" t="s">
        <v>79</v>
      </c>
      <c r="J4" s="22" t="s">
        <v>280</v>
      </c>
      <c r="K4" s="23">
        <f>VLOOKUP(C4,'2014 Main Scores'!$C:$M,9,FALSE)</f>
        <v>95</v>
      </c>
      <c r="L4" s="23">
        <f>VLOOKUP($C4,'2014 Main Scores'!$C:$M,10,FALSE)</f>
        <v>48</v>
      </c>
      <c r="M4" s="23">
        <f>K4+L4</f>
        <v>143</v>
      </c>
      <c r="N4" s="58">
        <f>M4/S$2</f>
        <v>0.59583333333333333</v>
      </c>
      <c r="O4" s="24">
        <v>7</v>
      </c>
      <c r="P4" s="23" t="str">
        <f t="shared" si="0"/>
        <v>N</v>
      </c>
      <c r="Q4" s="65">
        <f>VLOOKUP(C4,'2014 Main Scores'!C:N,12,FALSE)-N4</f>
        <v>0</v>
      </c>
    </row>
    <row r="5" spans="1:19" x14ac:dyDescent="0.2">
      <c r="A5" s="19" t="s">
        <v>21</v>
      </c>
      <c r="B5" s="32">
        <v>0.41388888888888892</v>
      </c>
      <c r="C5" s="44">
        <v>96</v>
      </c>
      <c r="D5" s="20" t="str">
        <f>VLOOKUP(C5,'2014 Main Scores'!C:D,2,FALSE)</f>
        <v>Kings Leaze</v>
      </c>
      <c r="E5" s="20" t="str">
        <f>VLOOKUP(C5,'2014 Main Scores'!C:E,3,FALSE)</f>
        <v>Monarchs</v>
      </c>
      <c r="F5" s="20" t="str">
        <f>VLOOKUP(C5,'2014 Main Scores'!C:F,4,FALSE)</f>
        <v>Adrian Palmer</v>
      </c>
      <c r="G5" s="20" t="str">
        <f>VLOOKUP(C5,'2014 Main Scores'!C:G,5,FALSE)</f>
        <v>Flashback III</v>
      </c>
      <c r="H5" s="22" t="s">
        <v>86</v>
      </c>
      <c r="I5" s="22" t="s">
        <v>79</v>
      </c>
      <c r="J5" s="22" t="s">
        <v>280</v>
      </c>
      <c r="K5" s="23">
        <f>VLOOKUP(C5,'2014 Main Scores'!$C:$M,9,FALSE)</f>
        <v>90</v>
      </c>
      <c r="L5" s="23">
        <f>VLOOKUP($C5,'2014 Main Scores'!$C:$M,10,FALSE)</f>
        <v>44</v>
      </c>
      <c r="M5" s="23">
        <f>K5+L5</f>
        <v>134</v>
      </c>
      <c r="N5" s="58">
        <f>M5/S$2</f>
        <v>0.55833333333333335</v>
      </c>
      <c r="O5" s="84" t="s">
        <v>347</v>
      </c>
      <c r="P5" s="23" t="str">
        <f t="shared" si="0"/>
        <v>N</v>
      </c>
      <c r="Q5" s="65">
        <f>VLOOKUP(C5,'2014 Main Scores'!C:N,12,FALSE)-N5</f>
        <v>0</v>
      </c>
    </row>
    <row r="6" spans="1:19" x14ac:dyDescent="0.2">
      <c r="A6" s="19" t="s">
        <v>21</v>
      </c>
      <c r="B6" s="32">
        <v>0.41805555555555557</v>
      </c>
      <c r="C6" s="44">
        <v>97</v>
      </c>
      <c r="D6" s="20" t="str">
        <f>VLOOKUP(C6,'2014 Main Scores'!C:D,2,FALSE)</f>
        <v>Kings Leaze</v>
      </c>
      <c r="E6" s="20" t="str">
        <f>VLOOKUP(C6,'2014 Main Scores'!C:E,3,FALSE)</f>
        <v>Sovereigns</v>
      </c>
      <c r="F6" s="20" t="str">
        <f>VLOOKUP(C6,'2014 Main Scores'!C:F,4,FALSE)</f>
        <v>Elaine Chamberlain</v>
      </c>
      <c r="G6" s="20" t="str">
        <f>VLOOKUP(C6,'2014 Main Scores'!C:G,5,FALSE)</f>
        <v>Smart Design</v>
      </c>
      <c r="H6" s="22" t="s">
        <v>86</v>
      </c>
      <c r="I6" s="22" t="s">
        <v>79</v>
      </c>
      <c r="J6" s="22" t="s">
        <v>280</v>
      </c>
      <c r="K6" s="23">
        <f>VLOOKUP(C6,'2014 Main Scores'!$C:$M,9,FALSE)</f>
        <v>101</v>
      </c>
      <c r="L6" s="23">
        <f>VLOOKUP($C6,'2014 Main Scores'!$C:$M,10,FALSE)</f>
        <v>48</v>
      </c>
      <c r="M6" s="23">
        <f>K6+L6</f>
        <v>149</v>
      </c>
      <c r="N6" s="58">
        <f>M6/S$2</f>
        <v>0.62083333333333335</v>
      </c>
      <c r="O6" s="84" t="s">
        <v>345</v>
      </c>
      <c r="P6" s="23" t="str">
        <f t="shared" si="0"/>
        <v>N</v>
      </c>
      <c r="Q6" s="65">
        <f>VLOOKUP(C6,'2014 Main Scores'!C:N,12,FALSE)-N6</f>
        <v>0</v>
      </c>
    </row>
    <row r="7" spans="1:19" x14ac:dyDescent="0.2">
      <c r="A7" s="19" t="s">
        <v>21</v>
      </c>
      <c r="B7" s="32">
        <v>0.42291666666666666</v>
      </c>
      <c r="C7" s="44">
        <v>98</v>
      </c>
      <c r="D7" s="20" t="str">
        <f>VLOOKUP(C7,'2014 Main Scores'!C:D,2,FALSE)</f>
        <v>Bath</v>
      </c>
      <c r="E7" s="20" t="str">
        <f>VLOOKUP(C7,'2014 Main Scores'!C:E,3,FALSE)</f>
        <v>Belles</v>
      </c>
      <c r="F7" s="20" t="str">
        <f>VLOOKUP(C7,'2014 Main Scores'!C:F,4,FALSE)</f>
        <v>Gayle King</v>
      </c>
      <c r="G7" s="20" t="str">
        <f>VLOOKUP(C7,'2014 Main Scores'!C:G,5,FALSE)</f>
        <v>Kingsthistle Darcy</v>
      </c>
      <c r="H7" s="22" t="s">
        <v>86</v>
      </c>
      <c r="I7" s="22" t="s">
        <v>79</v>
      </c>
      <c r="J7" s="22" t="s">
        <v>280</v>
      </c>
      <c r="K7" s="23">
        <f>VLOOKUP(C7,'2014 Main Scores'!$C:$M,9,FALSE)</f>
        <v>101</v>
      </c>
      <c r="L7" s="23">
        <f>VLOOKUP($C7,'2014 Main Scores'!$C:$M,10,FALSE)</f>
        <v>52</v>
      </c>
      <c r="M7" s="23">
        <f>K7+L7</f>
        <v>153</v>
      </c>
      <c r="N7" s="58">
        <f>M7/S$2</f>
        <v>0.63749999999999996</v>
      </c>
      <c r="O7" s="24">
        <v>1</v>
      </c>
      <c r="P7" s="23" t="str">
        <f t="shared" si="0"/>
        <v>N</v>
      </c>
      <c r="Q7" s="65">
        <f>VLOOKUP(C7,'2014 Main Scores'!C:N,12,FALSE)-N7</f>
        <v>0</v>
      </c>
    </row>
    <row r="8" spans="1:19" x14ac:dyDescent="0.2">
      <c r="A8" s="19" t="s">
        <v>21</v>
      </c>
      <c r="B8" s="32">
        <v>0.42708333333333331</v>
      </c>
      <c r="C8" s="44">
        <v>99</v>
      </c>
      <c r="D8" s="20" t="str">
        <f>VLOOKUP(C8,'2014 Main Scores'!C:D,2,FALSE)</f>
        <v>Bath</v>
      </c>
      <c r="E8" s="20" t="str">
        <f>VLOOKUP(C8,'2014 Main Scores'!C:E,3,FALSE)</f>
        <v>Bombes</v>
      </c>
      <c r="F8" s="20" t="str">
        <f>VLOOKUP(C8,'2014 Main Scores'!C:F,4,FALSE)</f>
        <v>Rosie Marlow</v>
      </c>
      <c r="G8" s="20" t="str">
        <f>VLOOKUP(C8,'2014 Main Scores'!C:G,5,FALSE)</f>
        <v>Truly Scrumptious</v>
      </c>
      <c r="H8" s="22" t="s">
        <v>86</v>
      </c>
      <c r="I8" s="22" t="s">
        <v>79</v>
      </c>
      <c r="J8" s="22" t="s">
        <v>280</v>
      </c>
      <c r="K8" s="23">
        <f>VLOOKUP(C8,'2014 Main Scores'!$C:$M,9,FALSE)</f>
        <v>85</v>
      </c>
      <c r="L8" s="23">
        <f>VLOOKUP($C8,'2014 Main Scores'!$C:$M,10,FALSE)</f>
        <v>42</v>
      </c>
      <c r="M8" s="23">
        <f>K8+L8</f>
        <v>127</v>
      </c>
      <c r="N8" s="58">
        <f>M8/S$2</f>
        <v>0.52916666666666667</v>
      </c>
      <c r="O8" s="24">
        <v>18</v>
      </c>
      <c r="P8" s="23" t="str">
        <f t="shared" si="0"/>
        <v>N</v>
      </c>
      <c r="Q8" s="65">
        <f>VLOOKUP(C8,'2014 Main Scores'!C:N,12,FALSE)-N8</f>
        <v>0</v>
      </c>
    </row>
    <row r="9" spans="1:19" x14ac:dyDescent="0.2">
      <c r="A9" s="19" t="s">
        <v>21</v>
      </c>
      <c r="B9" s="32">
        <v>0.43194444444444446</v>
      </c>
      <c r="C9" s="44">
        <v>100</v>
      </c>
      <c r="D9" s="20" t="str">
        <f>VLOOKUP(C9,'2014 Main Scores'!C:D,2,FALSE)</f>
        <v>Bath</v>
      </c>
      <c r="E9" s="20" t="str">
        <f>VLOOKUP(C9,'2014 Main Scores'!C:E,3,FALSE)</f>
        <v>Bubbles</v>
      </c>
      <c r="F9" s="20" t="str">
        <f>VLOOKUP(C9,'2014 Main Scores'!C:F,4,FALSE)</f>
        <v>Sylvia Thomas</v>
      </c>
      <c r="G9" s="20" t="str">
        <f>VLOOKUP(C9,'2014 Main Scores'!C:G,5,FALSE)</f>
        <v>Zachary</v>
      </c>
      <c r="H9" s="22" t="s">
        <v>86</v>
      </c>
      <c r="I9" s="22" t="s">
        <v>79</v>
      </c>
      <c r="J9" s="22" t="s">
        <v>280</v>
      </c>
      <c r="K9" s="23">
        <f>VLOOKUP(C9,'2014 Main Scores'!$C:$M,9,FALSE)</f>
        <v>99</v>
      </c>
      <c r="L9" s="23">
        <f>VLOOKUP($C9,'2014 Main Scores'!$C:$M,10,FALSE)</f>
        <v>50</v>
      </c>
      <c r="M9" s="23">
        <f>K9+L9</f>
        <v>149</v>
      </c>
      <c r="N9" s="58">
        <f>M9/S$2</f>
        <v>0.62083333333333335</v>
      </c>
      <c r="O9" s="24">
        <v>3</v>
      </c>
      <c r="P9" s="23" t="str">
        <f t="shared" si="0"/>
        <v>N</v>
      </c>
      <c r="Q9" s="65">
        <f>VLOOKUP(C9,'2014 Main Scores'!C:N,12,FALSE)-N9</f>
        <v>0</v>
      </c>
    </row>
    <row r="10" spans="1:19" x14ac:dyDescent="0.2">
      <c r="A10" s="19" t="s">
        <v>21</v>
      </c>
      <c r="B10" s="32">
        <v>0.43611111111111112</v>
      </c>
      <c r="C10" s="44">
        <v>101</v>
      </c>
      <c r="D10" s="20" t="str">
        <f>VLOOKUP(C10,'2014 Main Scores'!C:D,2,FALSE)</f>
        <v>Berkeley</v>
      </c>
      <c r="E10" s="20" t="str">
        <f>VLOOKUP(C10,'2014 Main Scores'!C:E,3,FALSE)</f>
        <v>Egg-butts</v>
      </c>
      <c r="F10" s="20" t="str">
        <f>VLOOKUP(C10,'2014 Main Scores'!C:F,4,FALSE)</f>
        <v>Laura Nelmes</v>
      </c>
      <c r="G10" s="20" t="str">
        <f>VLOOKUP(C10,'2014 Main Scores'!C:G,5,FALSE)</f>
        <v>Home Farm Lily</v>
      </c>
      <c r="H10" s="22" t="s">
        <v>86</v>
      </c>
      <c r="I10" s="22" t="s">
        <v>79</v>
      </c>
      <c r="J10" s="22" t="s">
        <v>280</v>
      </c>
      <c r="K10" s="23">
        <f>VLOOKUP(C10,'2014 Main Scores'!$C:$M,9,FALSE)</f>
        <v>93</v>
      </c>
      <c r="L10" s="23">
        <f>VLOOKUP($C10,'2014 Main Scores'!$C:$M,10,FALSE)</f>
        <v>46</v>
      </c>
      <c r="M10" s="23">
        <f>K10+L10</f>
        <v>139</v>
      </c>
      <c r="N10" s="58">
        <f>M10/S$2</f>
        <v>0.57916666666666672</v>
      </c>
      <c r="O10" s="24">
        <v>13</v>
      </c>
      <c r="P10" s="23" t="str">
        <f t="shared" si="0"/>
        <v>N</v>
      </c>
      <c r="Q10" s="65">
        <f>VLOOKUP(C10,'2014 Main Scores'!C:N,12,FALSE)-N10</f>
        <v>0</v>
      </c>
    </row>
    <row r="11" spans="1:19" x14ac:dyDescent="0.2">
      <c r="A11" s="19" t="s">
        <v>21</v>
      </c>
      <c r="B11" s="32">
        <v>0.44097222222222227</v>
      </c>
      <c r="C11" s="44">
        <v>102</v>
      </c>
      <c r="D11" s="20" t="str">
        <f>VLOOKUP(C11,'2014 Main Scores'!C:D,2,FALSE)</f>
        <v>Berkeley</v>
      </c>
      <c r="E11" s="20" t="str">
        <f>VLOOKUP(C11,'2014 Main Scores'!C:E,3,FALSE)</f>
        <v>Grackles</v>
      </c>
      <c r="F11" s="20" t="str">
        <f>VLOOKUP(C11,'2014 Main Scores'!C:F,4,FALSE)</f>
        <v>Andrea Cox</v>
      </c>
      <c r="G11" s="20" t="str">
        <f>VLOOKUP(C11,'2014 Main Scores'!C:G,5,FALSE)</f>
        <v>Dav</v>
      </c>
      <c r="H11" s="22" t="s">
        <v>86</v>
      </c>
      <c r="I11" s="22" t="s">
        <v>79</v>
      </c>
      <c r="J11" s="22" t="s">
        <v>280</v>
      </c>
      <c r="K11" s="23">
        <f>VLOOKUP(C11,'2014 Main Scores'!$C:$M,9,FALSE)</f>
        <v>84</v>
      </c>
      <c r="L11" s="23">
        <f>VLOOKUP($C11,'2014 Main Scores'!$C:$M,10,FALSE)</f>
        <v>44</v>
      </c>
      <c r="M11" s="23">
        <f>K11+L11</f>
        <v>128</v>
      </c>
      <c r="N11" s="58">
        <f>M11/S$2</f>
        <v>0.53333333333333333</v>
      </c>
      <c r="O11" s="24">
        <v>17</v>
      </c>
      <c r="P11" s="23" t="str">
        <f t="shared" si="0"/>
        <v>N</v>
      </c>
      <c r="Q11" s="65">
        <f>VLOOKUP(C11,'2014 Main Scores'!C:N,12,FALSE)-N11</f>
        <v>0</v>
      </c>
    </row>
    <row r="12" spans="1:19" x14ac:dyDescent="0.2">
      <c r="A12" s="19" t="s">
        <v>21</v>
      </c>
      <c r="B12" s="32">
        <v>0.44513888888888892</v>
      </c>
      <c r="C12" s="44">
        <v>103</v>
      </c>
      <c r="D12" s="20" t="str">
        <f>VLOOKUP(C12,'2014 Main Scores'!C:D,2,FALSE)</f>
        <v>Berkeley</v>
      </c>
      <c r="E12" s="20" t="str">
        <f>VLOOKUP(C12,'2014 Main Scores'!C:E,3,FALSE)</f>
        <v>Pelhams</v>
      </c>
      <c r="F12" s="20" t="str">
        <f>VLOOKUP(C12,'2014 Main Scores'!C:F,4,FALSE)</f>
        <v>Sue Portch</v>
      </c>
      <c r="G12" s="20" t="str">
        <f>VLOOKUP(C12,'2014 Main Scores'!C:G,5,FALSE)</f>
        <v>Newzflash</v>
      </c>
      <c r="H12" s="22" t="s">
        <v>86</v>
      </c>
      <c r="I12" s="22" t="s">
        <v>79</v>
      </c>
      <c r="J12" s="22" t="s">
        <v>280</v>
      </c>
      <c r="K12" s="23">
        <f>VLOOKUP(C12,'2014 Main Scores'!$C:$M,9,FALSE)</f>
        <v>98</v>
      </c>
      <c r="L12" s="23">
        <f>VLOOKUP($C12,'2014 Main Scores'!$C:$M,10,FALSE)</f>
        <v>48</v>
      </c>
      <c r="M12" s="23">
        <f>K12+L12</f>
        <v>146</v>
      </c>
      <c r="N12" s="58">
        <f>M12/S$2</f>
        <v>0.60833333333333328</v>
      </c>
      <c r="O12" s="24">
        <v>6</v>
      </c>
      <c r="P12" s="23" t="str">
        <f t="shared" si="0"/>
        <v>N</v>
      </c>
      <c r="Q12" s="65">
        <f>VLOOKUP(C12,'2014 Main Scores'!C:N,12,FALSE)-N12</f>
        <v>0</v>
      </c>
    </row>
    <row r="13" spans="1:19" x14ac:dyDescent="0.2">
      <c r="A13" s="19" t="s">
        <v>21</v>
      </c>
      <c r="B13" s="32">
        <v>0.44930555555555557</v>
      </c>
      <c r="C13" s="44">
        <v>104</v>
      </c>
      <c r="D13" s="20" t="str">
        <f>VLOOKUP(C13,'2014 Main Scores'!C:D,2,FALSE)</f>
        <v>Frampton Family</v>
      </c>
      <c r="E13" s="20" t="str">
        <f>VLOOKUP(C13,'2014 Main Scores'!C:E,3,FALSE)</f>
        <v>Passage</v>
      </c>
      <c r="F13" s="20" t="str">
        <f>VLOOKUP(C13,'2014 Main Scores'!C:F,4,FALSE)</f>
        <v>Vicki Ashmead</v>
      </c>
      <c r="G13" s="20" t="str">
        <f>VLOOKUP(C13,'2014 Main Scores'!C:G,5,FALSE)</f>
        <v>Tavarone</v>
      </c>
      <c r="H13" s="22" t="s">
        <v>86</v>
      </c>
      <c r="I13" s="22" t="s">
        <v>79</v>
      </c>
      <c r="J13" s="22" t="s">
        <v>280</v>
      </c>
      <c r="K13" s="23">
        <f>VLOOKUP(C13,'2014 Main Scores'!$C:$M,9,FALSE)</f>
        <v>101</v>
      </c>
      <c r="L13" s="23">
        <f>VLOOKUP($C13,'2014 Main Scores'!$C:$M,10,FALSE)</f>
        <v>48</v>
      </c>
      <c r="M13" s="23">
        <f>K13+L13</f>
        <v>149</v>
      </c>
      <c r="N13" s="58">
        <f>M13/S$2</f>
        <v>0.62083333333333335</v>
      </c>
      <c r="O13" s="84" t="s">
        <v>345</v>
      </c>
      <c r="P13" s="23" t="str">
        <f t="shared" si="0"/>
        <v>N</v>
      </c>
      <c r="Q13" s="65">
        <f>VLOOKUP(C13,'2014 Main Scores'!C:N,12,FALSE)-N13</f>
        <v>0</v>
      </c>
    </row>
    <row r="14" spans="1:19" x14ac:dyDescent="0.2">
      <c r="A14" s="19" t="s">
        <v>21</v>
      </c>
      <c r="B14" s="32">
        <v>0.45347222222222222</v>
      </c>
      <c r="C14" s="44">
        <v>105</v>
      </c>
      <c r="D14" s="20" t="str">
        <f>VLOOKUP(C14,'2014 Main Scores'!C:D,2,FALSE)</f>
        <v>Frampton Family</v>
      </c>
      <c r="E14" s="20" t="str">
        <f>VLOOKUP(C14,'2014 Main Scores'!C:E,3,FALSE)</f>
        <v>Piaffe</v>
      </c>
      <c r="F14" s="20" t="str">
        <f>VLOOKUP(C14,'2014 Main Scores'!C:F,4,FALSE)</f>
        <v>Sarah Sharpe</v>
      </c>
      <c r="G14" s="20" t="str">
        <f>VLOOKUP(C14,'2014 Main Scores'!C:G,5,FALSE)</f>
        <v>Craig</v>
      </c>
      <c r="H14" s="22" t="s">
        <v>86</v>
      </c>
      <c r="I14" s="22" t="s">
        <v>79</v>
      </c>
      <c r="J14" s="22" t="s">
        <v>280</v>
      </c>
      <c r="K14" s="23">
        <f>VLOOKUP(C14,'2014 Main Scores'!$C:$M,9,FALSE)</f>
        <v>97</v>
      </c>
      <c r="L14" s="23">
        <f>VLOOKUP($C14,'2014 Main Scores'!$C:$M,10,FALSE)</f>
        <v>46</v>
      </c>
      <c r="M14" s="23">
        <f>K14+L14</f>
        <v>143</v>
      </c>
      <c r="N14" s="58">
        <f>M14/S$2</f>
        <v>0.59583333333333333</v>
      </c>
      <c r="O14" s="24">
        <v>8</v>
      </c>
      <c r="P14" s="23" t="str">
        <f t="shared" si="0"/>
        <v>N</v>
      </c>
      <c r="Q14" s="65">
        <f>VLOOKUP(C14,'2014 Main Scores'!C:N,12,FALSE)-N14</f>
        <v>0</v>
      </c>
    </row>
    <row r="15" spans="1:19" x14ac:dyDescent="0.2">
      <c r="A15" s="19" t="s">
        <v>21</v>
      </c>
      <c r="B15" s="32">
        <v>0.46666666666666662</v>
      </c>
      <c r="C15" s="44">
        <v>106</v>
      </c>
      <c r="D15" s="20" t="str">
        <f>VLOOKUP(C15,'2014 Main Scores'!C:D,2,FALSE)</f>
        <v>Wessex Gold</v>
      </c>
      <c r="E15" s="20" t="str">
        <f>VLOOKUP(C15,'2014 Main Scores'!C:E,3,FALSE)</f>
        <v>Merlot</v>
      </c>
      <c r="F15" s="20" t="str">
        <f>VLOOKUP(C15,'2014 Main Scores'!C:F,4,FALSE)</f>
        <v>Rhian Humphries</v>
      </c>
      <c r="G15" s="20" t="str">
        <f>VLOOKUP(C15,'2014 Main Scores'!C:G,5,FALSE)</f>
        <v>Velvet Moon Belle</v>
      </c>
      <c r="H15" s="22" t="s">
        <v>86</v>
      </c>
      <c r="I15" s="22" t="s">
        <v>79</v>
      </c>
      <c r="J15" s="22" t="s">
        <v>280</v>
      </c>
      <c r="K15" s="23">
        <f>VLOOKUP(C15,'2014 Main Scores'!$C:$M,9,FALSE)</f>
        <v>90</v>
      </c>
      <c r="L15" s="23">
        <f>VLOOKUP($C15,'2014 Main Scores'!$C:$M,10,FALSE)</f>
        <v>44</v>
      </c>
      <c r="M15" s="23">
        <f>K15+L15</f>
        <v>134</v>
      </c>
      <c r="N15" s="58">
        <f>M15/S$2</f>
        <v>0.55833333333333335</v>
      </c>
      <c r="O15" s="84" t="s">
        <v>347</v>
      </c>
      <c r="P15" s="23" t="str">
        <f t="shared" si="0"/>
        <v>N</v>
      </c>
      <c r="Q15" s="65">
        <f>VLOOKUP(C15,'2014 Main Scores'!C:N,12,FALSE)-N15</f>
        <v>0</v>
      </c>
    </row>
    <row r="16" spans="1:19" x14ac:dyDescent="0.2">
      <c r="A16" s="19" t="s">
        <v>21</v>
      </c>
      <c r="B16" s="32">
        <v>0.47083333333333338</v>
      </c>
      <c r="C16" s="44">
        <v>107</v>
      </c>
      <c r="D16" s="20" t="str">
        <f>VLOOKUP(C16,'2014 Main Scores'!C:D,2,FALSE)</f>
        <v>Wessex Gold</v>
      </c>
      <c r="E16" s="20" t="str">
        <f>VLOOKUP(C16,'2014 Main Scores'!C:E,3,FALSE)</f>
        <v>Shiraz</v>
      </c>
      <c r="F16" s="20" t="str">
        <f>VLOOKUP(C16,'2014 Main Scores'!C:F,4,FALSE)</f>
        <v>Karen McFarlane</v>
      </c>
      <c r="G16" s="20" t="str">
        <f>VLOOKUP(C16,'2014 Main Scores'!C:G,5,FALSE)</f>
        <v>Pimms</v>
      </c>
      <c r="H16" s="22" t="s">
        <v>86</v>
      </c>
      <c r="I16" s="22" t="s">
        <v>79</v>
      </c>
      <c r="J16" s="22" t="s">
        <v>280</v>
      </c>
      <c r="K16" s="23">
        <f>VLOOKUP(C16,'2014 Main Scores'!$C:$M,9,FALSE)</f>
        <v>0</v>
      </c>
      <c r="L16" s="23">
        <f>VLOOKUP($C16,'2014 Main Scores'!$C:$M,10,FALSE)</f>
        <v>0</v>
      </c>
      <c r="M16" s="23">
        <f>K16+L16</f>
        <v>0</v>
      </c>
      <c r="N16" s="58" t="s">
        <v>335</v>
      </c>
      <c r="O16" s="24"/>
      <c r="P16" s="23" t="str">
        <f t="shared" si="0"/>
        <v>N</v>
      </c>
      <c r="Q16" s="65" t="e">
        <f>VLOOKUP(C16,'2014 Main Scores'!C:N,12,FALSE)-N16</f>
        <v>#VALUE!</v>
      </c>
    </row>
    <row r="17" spans="1:17" x14ac:dyDescent="0.2">
      <c r="A17" s="19" t="s">
        <v>21</v>
      </c>
      <c r="B17" s="32">
        <v>0.47569444444444442</v>
      </c>
      <c r="C17" s="44">
        <v>108</v>
      </c>
      <c r="D17" s="20" t="str">
        <f>VLOOKUP(C17,'2014 Main Scores'!C:D,2,FALSE)</f>
        <v>Swindon</v>
      </c>
      <c r="E17" s="20" t="str">
        <f>VLOOKUP(C17,'2014 Main Scores'!C:E,3,FALSE)</f>
        <v>Circles</v>
      </c>
      <c r="F17" s="20" t="str">
        <f>VLOOKUP(C17,'2014 Main Scores'!C:F,4,FALSE)</f>
        <v>Teresa Carty</v>
      </c>
      <c r="G17" s="20" t="str">
        <f>VLOOKUP(C17,'2014 Main Scores'!C:G,5,FALSE)</f>
        <v>Kinksy Dollar-AR</v>
      </c>
      <c r="H17" s="22" t="s">
        <v>86</v>
      </c>
      <c r="I17" s="22" t="s">
        <v>79</v>
      </c>
      <c r="J17" s="22" t="s">
        <v>280</v>
      </c>
      <c r="K17" s="23">
        <f>VLOOKUP(C17,'2014 Main Scores'!$C:$M,9,FALSE)</f>
        <v>96</v>
      </c>
      <c r="L17" s="23">
        <f>VLOOKUP($C17,'2014 Main Scores'!$C:$M,10,FALSE)</f>
        <v>46</v>
      </c>
      <c r="M17" s="23">
        <f>K17+L17</f>
        <v>142</v>
      </c>
      <c r="N17" s="58">
        <f>M17/S$2</f>
        <v>0.59166666666666667</v>
      </c>
      <c r="O17" s="24">
        <v>9</v>
      </c>
      <c r="P17" s="23" t="str">
        <f t="shared" si="0"/>
        <v>Y</v>
      </c>
      <c r="Q17" s="65">
        <f>VLOOKUP(C17,'2014 Main Scores'!C:N,12,FALSE)-N17</f>
        <v>0</v>
      </c>
    </row>
    <row r="18" spans="1:17" x14ac:dyDescent="0.2">
      <c r="A18" s="19" t="s">
        <v>21</v>
      </c>
      <c r="B18" s="32">
        <v>0.47986111111111113</v>
      </c>
      <c r="C18" s="44">
        <v>109</v>
      </c>
      <c r="D18" s="20" t="str">
        <f>VLOOKUP(C18,'2014 Main Scores'!C:D,2,FALSE)</f>
        <v>Swindon</v>
      </c>
      <c r="E18" s="20" t="str">
        <f>VLOOKUP(C18,'2014 Main Scores'!C:E,3,FALSE)</f>
        <v>Diagonals</v>
      </c>
      <c r="F18" s="20" t="str">
        <f>VLOOKUP(C18,'2014 Main Scores'!C:F,4,FALSE)</f>
        <v>Lindsay Cook</v>
      </c>
      <c r="G18" s="20" t="str">
        <f>VLOOKUP(C18,'2014 Main Scores'!C:G,5,FALSE)</f>
        <v>Lazoral Lucky Moon Mist</v>
      </c>
      <c r="H18" s="22" t="s">
        <v>86</v>
      </c>
      <c r="I18" s="22" t="s">
        <v>79</v>
      </c>
      <c r="J18" s="22" t="s">
        <v>280</v>
      </c>
      <c r="K18" s="23">
        <f>VLOOKUP(C18,'2014 Main Scores'!$C:$M,9,FALSE)</f>
        <v>96</v>
      </c>
      <c r="L18" s="23">
        <f>VLOOKUP($C18,'2014 Main Scores'!$C:$M,10,FALSE)</f>
        <v>46</v>
      </c>
      <c r="M18" s="23">
        <f>K18+L18</f>
        <v>142</v>
      </c>
      <c r="N18" s="58">
        <f>M18/S$2</f>
        <v>0.59166666666666667</v>
      </c>
      <c r="O18" s="84" t="s">
        <v>346</v>
      </c>
      <c r="P18" s="23" t="str">
        <f t="shared" si="0"/>
        <v>Y</v>
      </c>
      <c r="Q18" s="65">
        <f>VLOOKUP(C18,'2014 Main Scores'!C:N,12,FALSE)-N18</f>
        <v>0</v>
      </c>
    </row>
    <row r="19" spans="1:17" x14ac:dyDescent="0.2">
      <c r="A19" s="19" t="s">
        <v>21</v>
      </c>
      <c r="B19" s="32">
        <v>0.48472222222222222</v>
      </c>
      <c r="C19" s="44">
        <v>110</v>
      </c>
      <c r="D19" s="20" t="str">
        <f>VLOOKUP(C19,'2014 Main Scores'!C:D,2,FALSE)</f>
        <v>Cotswold Edge</v>
      </c>
      <c r="E19" s="20" t="str">
        <f>VLOOKUP(C19,'2014 Main Scores'!C:E,3,FALSE)</f>
        <v>Nosebands</v>
      </c>
      <c r="F19" s="20" t="str">
        <f>VLOOKUP(C19,'2014 Main Scores'!C:F,4,FALSE)</f>
        <v>Sue Taylor</v>
      </c>
      <c r="G19" s="20" t="str">
        <f>VLOOKUP(C19,'2014 Main Scores'!C:G,5,FALSE)</f>
        <v>Unknown</v>
      </c>
      <c r="H19" s="22" t="s">
        <v>86</v>
      </c>
      <c r="I19" s="22" t="s">
        <v>79</v>
      </c>
      <c r="J19" s="22" t="s">
        <v>280</v>
      </c>
      <c r="K19" s="23">
        <f>VLOOKUP(C19,'2014 Main Scores'!$C:$M,9,FALSE)</f>
        <v>96</v>
      </c>
      <c r="L19" s="23">
        <f>VLOOKUP($C19,'2014 Main Scores'!$C:$M,10,FALSE)</f>
        <v>46</v>
      </c>
      <c r="M19" s="23">
        <f>K19+L19</f>
        <v>142</v>
      </c>
      <c r="N19" s="58">
        <f>M19/S$2</f>
        <v>0.59166666666666667</v>
      </c>
      <c r="O19" s="84" t="s">
        <v>346</v>
      </c>
      <c r="P19" s="23" t="str">
        <f t="shared" si="0"/>
        <v>N</v>
      </c>
      <c r="Q19" s="65">
        <f>VLOOKUP(C19,'2014 Main Scores'!C:N,12,FALSE)-N19</f>
        <v>0</v>
      </c>
    </row>
    <row r="20" spans="1:17" x14ac:dyDescent="0.2">
      <c r="A20" s="19" t="s">
        <v>21</v>
      </c>
      <c r="B20" s="32">
        <v>0.48888888888888887</v>
      </c>
      <c r="C20" s="44">
        <v>111</v>
      </c>
      <c r="D20" s="20" t="str">
        <f>VLOOKUP(C20,'2014 Main Scores'!C:D,2,FALSE)</f>
        <v>VHPRC</v>
      </c>
      <c r="E20" s="20" t="str">
        <f>VLOOKUP(C20,'2014 Main Scores'!C:E,3,FALSE)</f>
        <v>Annuities</v>
      </c>
      <c r="F20" s="20" t="str">
        <f>VLOOKUP(C20,'2014 Main Scores'!C:F,4,FALSE)</f>
        <v xml:space="preserve">Linda Knight     </v>
      </c>
      <c r="G20" s="20" t="str">
        <f>VLOOKUP(C20,'2014 Main Scores'!C:G,5,FALSE)</f>
        <v xml:space="preserve">Orchid </v>
      </c>
      <c r="H20" s="22" t="s">
        <v>86</v>
      </c>
      <c r="I20" s="22" t="s">
        <v>79</v>
      </c>
      <c r="J20" s="22" t="s">
        <v>280</v>
      </c>
      <c r="K20" s="23">
        <f>VLOOKUP(C20,'2014 Main Scores'!$C:$M,9,FALSE)</f>
        <v>85</v>
      </c>
      <c r="L20" s="23">
        <f>VLOOKUP($C20,'2014 Main Scores'!$C:$M,10,FALSE)</f>
        <v>40</v>
      </c>
      <c r="M20" s="23">
        <f>K20+L20</f>
        <v>125</v>
      </c>
      <c r="N20" s="58">
        <f>M20/S$2</f>
        <v>0.52083333333333337</v>
      </c>
      <c r="O20" s="24">
        <v>19</v>
      </c>
      <c r="P20" s="23" t="str">
        <f t="shared" si="0"/>
        <v>N</v>
      </c>
      <c r="Q20" s="65">
        <f>VLOOKUP(C20,'2014 Main Scores'!C:N,12,FALSE)-N20</f>
        <v>0</v>
      </c>
    </row>
    <row r="21" spans="1:17" x14ac:dyDescent="0.2">
      <c r="A21" s="19" t="s">
        <v>21</v>
      </c>
      <c r="B21" s="32">
        <v>0.49374999999999997</v>
      </c>
      <c r="C21" s="44">
        <v>112</v>
      </c>
      <c r="D21" s="20" t="str">
        <f>VLOOKUP(C21,'2014 Main Scores'!C:D,2,FALSE)</f>
        <v>VHPRC</v>
      </c>
      <c r="E21" s="20" t="str">
        <f>VLOOKUP(C21,'2014 Main Scores'!C:E,3,FALSE)</f>
        <v>Maturities</v>
      </c>
      <c r="F21" s="20" t="str">
        <f>VLOOKUP(C21,'2014 Main Scores'!C:F,4,FALSE)</f>
        <v xml:space="preserve">Rebecca Jones   </v>
      </c>
      <c r="G21" s="20" t="str">
        <f>VLOOKUP(C21,'2014 Main Scores'!C:G,5,FALSE)</f>
        <v xml:space="preserve">Pie   </v>
      </c>
      <c r="H21" s="22" t="s">
        <v>86</v>
      </c>
      <c r="I21" s="22" t="s">
        <v>79</v>
      </c>
      <c r="J21" s="22" t="s">
        <v>280</v>
      </c>
      <c r="K21" s="23">
        <f>VLOOKUP(C21,'2014 Main Scores'!$C:$M,9,FALSE)</f>
        <v>80</v>
      </c>
      <c r="L21" s="23">
        <f>VLOOKUP($C21,'2014 Main Scores'!$C:$M,10,FALSE)</f>
        <v>38</v>
      </c>
      <c r="M21" s="23">
        <f>K21+L21</f>
        <v>118</v>
      </c>
      <c r="N21" s="58">
        <f>M21/S$2</f>
        <v>0.49166666666666664</v>
      </c>
      <c r="O21" s="24">
        <v>20</v>
      </c>
      <c r="P21" s="23" t="str">
        <f t="shared" si="0"/>
        <v>N</v>
      </c>
      <c r="Q21" s="65">
        <f>VLOOKUP(C21,'2014 Main Scores'!C:N,12,FALSE)-N21</f>
        <v>0</v>
      </c>
    </row>
    <row r="22" spans="1:17" x14ac:dyDescent="0.2">
      <c r="A22" s="19" t="s">
        <v>21</v>
      </c>
      <c r="B22" s="32">
        <v>0.49791666666666662</v>
      </c>
      <c r="C22" s="44">
        <v>113</v>
      </c>
      <c r="D22" s="20" t="str">
        <f>VLOOKUP(C22,'2014 Main Scores'!C:D,2,FALSE)</f>
        <v>Severn Vale</v>
      </c>
      <c r="E22" s="20" t="str">
        <f>VLOOKUP(C22,'2014 Main Scores'!C:E,3,FALSE)</f>
        <v>Spots</v>
      </c>
      <c r="F22" s="20" t="str">
        <f>VLOOKUP(C22,'2014 Main Scores'!C:F,4,FALSE)</f>
        <v>Vikki Swindell</v>
      </c>
      <c r="G22" s="20" t="str">
        <f>VLOOKUP(C22,'2014 Main Scores'!C:G,5,FALSE)</f>
        <v>Temple Clover Belle</v>
      </c>
      <c r="H22" s="22" t="s">
        <v>86</v>
      </c>
      <c r="I22" s="22" t="s">
        <v>79</v>
      </c>
      <c r="J22" s="22" t="s">
        <v>280</v>
      </c>
      <c r="K22" s="23">
        <f>VLOOKUP(C22,'2014 Main Scores'!$C:$M,9,FALSE)</f>
        <v>104</v>
      </c>
      <c r="L22" s="23">
        <f>VLOOKUP($C22,'2014 Main Scores'!$C:$M,10,FALSE)</f>
        <v>48</v>
      </c>
      <c r="M22" s="23">
        <f>K22+L22</f>
        <v>152</v>
      </c>
      <c r="N22" s="58">
        <f>M22/S$2</f>
        <v>0.6333333333333333</v>
      </c>
      <c r="O22" s="24">
        <v>2</v>
      </c>
      <c r="P22" s="23" t="str">
        <f t="shared" si="0"/>
        <v>N</v>
      </c>
      <c r="Q22" s="65">
        <f>VLOOKUP(C22,'2014 Main Scores'!C:N,12,FALSE)-N22</f>
        <v>0</v>
      </c>
    </row>
    <row r="23" spans="1:17" x14ac:dyDescent="0.2">
      <c r="A23" s="19" t="s">
        <v>21</v>
      </c>
      <c r="B23" s="32">
        <v>0.50208333333333333</v>
      </c>
      <c r="C23" s="44">
        <v>114</v>
      </c>
      <c r="D23" s="20" t="str">
        <f>VLOOKUP(C23,'2014 Main Scores'!C:D,2,FALSE)</f>
        <v>Severn Vale</v>
      </c>
      <c r="E23" s="20" t="str">
        <f>VLOOKUP(C23,'2014 Main Scores'!C:E,3,FALSE)</f>
        <v>Stars</v>
      </c>
      <c r="F23" s="20" t="str">
        <f>VLOOKUP(C23,'2014 Main Scores'!C:F,4,FALSE)</f>
        <v>Nicci Cunningham</v>
      </c>
      <c r="G23" s="20" t="str">
        <f>VLOOKUP(C23,'2014 Main Scores'!C:G,5,FALSE)</f>
        <v>Camiente</v>
      </c>
      <c r="H23" s="22" t="s">
        <v>86</v>
      </c>
      <c r="I23" s="22" t="s">
        <v>79</v>
      </c>
      <c r="J23" s="22" t="s">
        <v>280</v>
      </c>
      <c r="K23" s="23">
        <f>VLOOKUP(C23,'2014 Main Scores'!$C:$M,9,FALSE)</f>
        <v>76</v>
      </c>
      <c r="L23" s="23">
        <f>VLOOKUP($C23,'2014 Main Scores'!$C:$M,10,FALSE)</f>
        <v>34</v>
      </c>
      <c r="M23" s="23">
        <f>K23+L23</f>
        <v>110</v>
      </c>
      <c r="N23" s="58">
        <f>M23/S$2</f>
        <v>0.45833333333333331</v>
      </c>
      <c r="O23" s="24">
        <v>21</v>
      </c>
      <c r="P23" s="23" t="str">
        <f t="shared" si="0"/>
        <v>N</v>
      </c>
      <c r="Q23" s="65">
        <f>VLOOKUP(C23,'2014 Main Scores'!C:N,12,FALSE)-N23</f>
        <v>0</v>
      </c>
    </row>
    <row r="24" spans="1:17" x14ac:dyDescent="0.2">
      <c r="A24" s="19" t="s">
        <v>21</v>
      </c>
      <c r="B24" s="32">
        <v>0.50694444444444442</v>
      </c>
      <c r="C24" s="44">
        <v>115</v>
      </c>
      <c r="D24" s="20" t="str">
        <f>VLOOKUP(C24,'2014 Main Scores'!C:D,2,FALSE)</f>
        <v>Severn Vale</v>
      </c>
      <c r="E24" s="20" t="str">
        <f>VLOOKUP(C24,'2014 Main Scores'!C:E,3,FALSE)</f>
        <v>Stripes</v>
      </c>
      <c r="F24" s="20" t="str">
        <f>VLOOKUP(C24,'2014 Main Scores'!C:F,4,FALSE)</f>
        <v>Jo Yeo</v>
      </c>
      <c r="G24" s="20" t="str">
        <f>VLOOKUP(C24,'2014 Main Scores'!C:G,5,FALSE)</f>
        <v xml:space="preserve">Pencott Silver Boy </v>
      </c>
      <c r="H24" s="22" t="s">
        <v>86</v>
      </c>
      <c r="I24" s="22" t="s">
        <v>79</v>
      </c>
      <c r="J24" s="22" t="s">
        <v>280</v>
      </c>
      <c r="K24" s="23">
        <f>VLOOKUP(C24,'2014 Main Scores'!$C:$M,9,FALSE)</f>
        <v>92</v>
      </c>
      <c r="L24" s="23">
        <f>VLOOKUP($C24,'2014 Main Scores'!$C:$M,10,FALSE)</f>
        <v>46</v>
      </c>
      <c r="M24" s="23">
        <f>K24+L24</f>
        <v>138</v>
      </c>
      <c r="N24" s="58">
        <f>M24/S$2</f>
        <v>0.57499999999999996</v>
      </c>
      <c r="O24" s="24">
        <v>14</v>
      </c>
      <c r="P24" s="23" t="str">
        <f t="shared" si="0"/>
        <v>N</v>
      </c>
      <c r="Q24" s="65">
        <f>VLOOKUP(C24,'2014 Main Scores'!C:N,12,FALSE)-N24</f>
        <v>0</v>
      </c>
    </row>
    <row r="25" spans="1:17" x14ac:dyDescent="0.2">
      <c r="A25" s="19" t="s">
        <v>21</v>
      </c>
      <c r="B25" s="32">
        <v>0.51111111111111118</v>
      </c>
      <c r="C25" s="44">
        <v>116</v>
      </c>
      <c r="D25" s="20" t="str">
        <f>VLOOKUP(C25,'2014 Main Scores'!C:D,2,FALSE)</f>
        <v>VWH</v>
      </c>
      <c r="E25" s="20" t="str">
        <f>VLOOKUP(C25,'2014 Main Scores'!C:E,3,FALSE)</f>
        <v>Tigers</v>
      </c>
      <c r="F25" s="20" t="str">
        <f>VLOOKUP(C25,'2014 Main Scores'!C:F,4,FALSE)</f>
        <v>Sarah McMurray</v>
      </c>
      <c r="G25" s="20" t="str">
        <f>VLOOKUP(C25,'2014 Main Scores'!C:G,5,FALSE)</f>
        <v>Super Love Ueln</v>
      </c>
      <c r="H25" s="22" t="s">
        <v>86</v>
      </c>
      <c r="I25" s="22" t="s">
        <v>79</v>
      </c>
      <c r="J25" s="22" t="s">
        <v>280</v>
      </c>
      <c r="K25" s="23">
        <f>VLOOKUP(C25,'2014 Main Scores'!$C:$M,9,FALSE)</f>
        <v>94</v>
      </c>
      <c r="L25" s="23">
        <f>VLOOKUP($C25,'2014 Main Scores'!$C:$M,10,FALSE)</f>
        <v>46</v>
      </c>
      <c r="M25" s="23">
        <f>K25+L25</f>
        <v>140</v>
      </c>
      <c r="N25" s="58">
        <f>M25/S$2</f>
        <v>0.58333333333333337</v>
      </c>
      <c r="O25" s="24">
        <v>12</v>
      </c>
      <c r="P25" s="23" t="str">
        <f t="shared" si="0"/>
        <v>N</v>
      </c>
      <c r="Q25" s="65">
        <f>VLOOKUP(C25,'2014 Main Scores'!C:N,12,FALSE)-N25</f>
        <v>0</v>
      </c>
    </row>
    <row r="26" spans="1:17" x14ac:dyDescent="0.2">
      <c r="A26" s="25" t="s">
        <v>21</v>
      </c>
      <c r="B26" s="33">
        <v>0.51597222222222217</v>
      </c>
      <c r="C26" s="46">
        <v>117</v>
      </c>
      <c r="D26" s="26" t="str">
        <f>VLOOKUP(C26,'2014 Main Scores'!C:D,2,FALSE)</f>
        <v>VWH</v>
      </c>
      <c r="E26" s="26" t="str">
        <f>VLOOKUP(C26,'2014 Main Scores'!C:E,3,FALSE)</f>
        <v>Lions</v>
      </c>
      <c r="F26" s="26" t="str">
        <f>VLOOKUP(C26,'2014 Main Scores'!C:F,4,FALSE)</f>
        <v>Scarlett Crew</v>
      </c>
      <c r="G26" s="26" t="str">
        <f>VLOOKUP(C26,'2014 Main Scores'!C:G,5,FALSE)</f>
        <v>Valentino</v>
      </c>
      <c r="H26" s="28" t="s">
        <v>86</v>
      </c>
      <c r="I26" s="28" t="s">
        <v>79</v>
      </c>
      <c r="J26" s="28" t="s">
        <v>280</v>
      </c>
      <c r="K26" s="29">
        <f>VLOOKUP(C26,'2014 Main Scores'!$C:$M,9,FALSE)</f>
        <v>72</v>
      </c>
      <c r="L26" s="29">
        <f>VLOOKUP($C26,'2014 Main Scores'!$C:$M,10,FALSE)</f>
        <v>36</v>
      </c>
      <c r="M26" s="29">
        <f>K26+L26</f>
        <v>108</v>
      </c>
      <c r="N26" s="59">
        <f>M26/S$2</f>
        <v>0.45</v>
      </c>
      <c r="O26" s="24">
        <v>22</v>
      </c>
      <c r="P26" s="23" t="str">
        <f t="shared" si="0"/>
        <v>N</v>
      </c>
      <c r="Q26" s="65">
        <f>VLOOKUP(C26,'2014 Main Scores'!C:N,12,FALSE)-N26</f>
        <v>0</v>
      </c>
    </row>
  </sheetData>
  <sortState ref="A3:S26">
    <sortCondition ref="C3:C26"/>
  </sortState>
  <pageMargins left="0.25" right="0.25" top="0.75" bottom="0.75" header="0.3" footer="0.3"/>
  <pageSetup paperSize="9" scale="84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17"/>
  <sheetViews>
    <sheetView topLeftCell="C1" workbookViewId="0">
      <selection activeCell="P3" sqref="P3:P16"/>
    </sheetView>
  </sheetViews>
  <sheetFormatPr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6.625" style="9" customWidth="1"/>
    <col min="5" max="5" width="14.125" style="9" customWidth="1"/>
    <col min="6" max="6" width="19.25" style="9" customWidth="1"/>
    <col min="7" max="7" width="26.875" style="9" customWidth="1"/>
    <col min="8" max="8" width="7.625" style="9" hidden="1" customWidth="1"/>
    <col min="9" max="9" width="12.125" style="9" hidden="1" customWidth="1"/>
    <col min="10" max="10" width="16.125" style="9" hidden="1" customWidth="1"/>
    <col min="11" max="11" width="10.5" bestFit="1" customWidth="1"/>
    <col min="12" max="13" width="11.125" bestFit="1" customWidth="1"/>
    <col min="14" max="14" width="18.75" style="55" bestFit="1" customWidth="1"/>
    <col min="17" max="17" width="9" style="60"/>
  </cols>
  <sheetData>
    <row r="1" spans="1:19" x14ac:dyDescent="0.2">
      <c r="A1" s="13"/>
      <c r="B1" s="45"/>
      <c r="C1" s="66" t="s">
        <v>310</v>
      </c>
      <c r="D1" s="16"/>
      <c r="E1" s="16"/>
      <c r="F1" s="16"/>
      <c r="G1" s="16"/>
      <c r="H1" s="16"/>
      <c r="I1" s="16"/>
      <c r="J1" s="16"/>
      <c r="K1" s="17"/>
      <c r="L1" s="17"/>
      <c r="M1" s="17"/>
      <c r="N1" s="57"/>
      <c r="O1" s="18"/>
      <c r="P1" s="23"/>
    </row>
    <row r="2" spans="1:19" s="2" customFormat="1" x14ac:dyDescent="0.2">
      <c r="A2" s="67" t="s">
        <v>17</v>
      </c>
      <c r="B2" s="41" t="s">
        <v>10</v>
      </c>
      <c r="C2" s="41" t="s">
        <v>9</v>
      </c>
      <c r="D2" s="40" t="s">
        <v>11</v>
      </c>
      <c r="E2" s="40" t="s">
        <v>13</v>
      </c>
      <c r="F2" s="40" t="s">
        <v>14</v>
      </c>
      <c r="G2" s="40" t="s">
        <v>15</v>
      </c>
      <c r="H2" s="40" t="s">
        <v>16</v>
      </c>
      <c r="I2" s="40" t="s">
        <v>12</v>
      </c>
      <c r="J2" s="40" t="s">
        <v>83</v>
      </c>
      <c r="K2" s="40" t="s">
        <v>301</v>
      </c>
      <c r="L2" s="42" t="s">
        <v>302</v>
      </c>
      <c r="M2" s="42" t="s">
        <v>303</v>
      </c>
      <c r="N2" s="68" t="s">
        <v>304</v>
      </c>
      <c r="O2" s="69" t="s">
        <v>312</v>
      </c>
      <c r="P2" s="42" t="s">
        <v>355</v>
      </c>
      <c r="Q2" s="61" t="s">
        <v>305</v>
      </c>
      <c r="R2" s="2" t="s">
        <v>84</v>
      </c>
      <c r="S2" s="11">
        <v>260</v>
      </c>
    </row>
    <row r="3" spans="1:19" x14ac:dyDescent="0.2">
      <c r="A3" s="19" t="s">
        <v>20</v>
      </c>
      <c r="B3" s="32">
        <v>0.46180555555555558</v>
      </c>
      <c r="C3" s="44">
        <v>25</v>
      </c>
      <c r="D3" s="20" t="str">
        <f>VLOOKUP(C3,'2014 Main Scores'!C:D,2,FALSE)</f>
        <v>Swindon</v>
      </c>
      <c r="E3" s="20" t="str">
        <f>VLOOKUP(C3,'2014 Main Scores'!C:E,3,FALSE)</f>
        <v>Bridoons</v>
      </c>
      <c r="F3" s="20" t="str">
        <f>VLOOKUP(C3,'2014 Main Scores'!C:F,4,FALSE)</f>
        <v>Olivia Hoyland</v>
      </c>
      <c r="G3" s="20" t="str">
        <f>VLOOKUP(C3,'2014 Main Scores'!C:G,5,FALSE)</f>
        <v>Crystal</v>
      </c>
      <c r="H3" s="22" t="s">
        <v>84</v>
      </c>
      <c r="I3" s="22" t="s">
        <v>78</v>
      </c>
      <c r="J3" s="22" t="s">
        <v>80</v>
      </c>
      <c r="K3" s="23">
        <f>VLOOKUP(C3,'2014 Main Scores'!$C:$M,9,FALSE)</f>
        <v>121.5</v>
      </c>
      <c r="L3" s="23">
        <f>VLOOKUP($C3,'2014 Main Scores'!$C:$M,10,FALSE)</f>
        <v>65.5</v>
      </c>
      <c r="M3" s="23">
        <f>K3+L3</f>
        <v>187</v>
      </c>
      <c r="N3" s="58">
        <f>M3/S$2</f>
        <v>0.71923076923076923</v>
      </c>
      <c r="O3" s="24">
        <v>1</v>
      </c>
      <c r="P3" s="23" t="str">
        <f>IF(N3=N4,"Y","N")</f>
        <v>N</v>
      </c>
      <c r="Q3" s="62">
        <f>VLOOKUP(C3,'2014 Main Scores'!C:N,12,FALSE)-N3</f>
        <v>0</v>
      </c>
    </row>
    <row r="4" spans="1:19" x14ac:dyDescent="0.2">
      <c r="A4" s="19" t="s">
        <v>20</v>
      </c>
      <c r="B4" s="32">
        <v>0.46666666666666662</v>
      </c>
      <c r="C4" s="44">
        <v>26</v>
      </c>
      <c r="D4" s="20" t="str">
        <f>VLOOKUP(C4,'2014 Main Scores'!C:D,2,FALSE)</f>
        <v>Swindon</v>
      </c>
      <c r="E4" s="20" t="str">
        <f>VLOOKUP(C4,'2014 Main Scores'!C:E,3,FALSE)</f>
        <v>Bridoons</v>
      </c>
      <c r="F4" s="20" t="str">
        <f>VLOOKUP(C4,'2014 Main Scores'!C:F,4,FALSE)</f>
        <v>Phoebe Keith</v>
      </c>
      <c r="G4" s="20" t="str">
        <f>VLOOKUP(C4,'2014 Main Scores'!C:G,5,FALSE)</f>
        <v>Berry Hill Rose</v>
      </c>
      <c r="H4" s="22" t="s">
        <v>84</v>
      </c>
      <c r="I4" s="22" t="s">
        <v>78</v>
      </c>
      <c r="J4" s="22" t="s">
        <v>80</v>
      </c>
      <c r="K4" s="23" t="str">
        <f>VLOOKUP(C4,'2014 Main Scores'!$C:$M,9,FALSE)</f>
        <v>WITHDRAWN</v>
      </c>
      <c r="L4" s="23">
        <f>VLOOKUP($C4,'2014 Main Scores'!$C:$M,10,FALSE)</f>
        <v>0</v>
      </c>
      <c r="M4" s="23" t="s">
        <v>335</v>
      </c>
      <c r="N4" s="58" t="s">
        <v>335</v>
      </c>
      <c r="O4" s="24"/>
      <c r="P4" s="23" t="str">
        <f t="shared" ref="P4:P16" si="0">IF(N4=N5,"Y","N")</f>
        <v>N</v>
      </c>
      <c r="Q4" s="62" t="e">
        <f>VLOOKUP(C4,'2014 Main Scores'!C:N,12,FALSE)-N4</f>
        <v>#VALUE!</v>
      </c>
    </row>
    <row r="5" spans="1:19" x14ac:dyDescent="0.2">
      <c r="A5" s="19" t="s">
        <v>20</v>
      </c>
      <c r="B5" s="32">
        <v>0.47083333333333338</v>
      </c>
      <c r="C5" s="44">
        <v>27</v>
      </c>
      <c r="D5" s="20" t="str">
        <f>VLOOKUP(C5,'2014 Main Scores'!C:D,2,FALSE)</f>
        <v>Swindon</v>
      </c>
      <c r="E5" s="20" t="str">
        <f>VLOOKUP(C5,'2014 Main Scores'!C:E,3,FALSE)</f>
        <v>Snaffles</v>
      </c>
      <c r="F5" s="20" t="str">
        <f>VLOOKUP(C5,'2014 Main Scores'!C:F,4,FALSE)</f>
        <v>Lowenna Davis</v>
      </c>
      <c r="G5" s="20" t="str">
        <f>VLOOKUP(C5,'2014 Main Scores'!C:G,5,FALSE)</f>
        <v>Stella Luminosa</v>
      </c>
      <c r="H5" s="22" t="s">
        <v>84</v>
      </c>
      <c r="I5" s="22" t="s">
        <v>78</v>
      </c>
      <c r="J5" s="22" t="s">
        <v>80</v>
      </c>
      <c r="K5" s="23">
        <f>VLOOKUP(C5,'2014 Main Scores'!$C:$M,9,FALSE)</f>
        <v>105.5</v>
      </c>
      <c r="L5" s="23">
        <f>VLOOKUP($C5,'2014 Main Scores'!$C:$M,10,FALSE)</f>
        <v>56.5</v>
      </c>
      <c r="M5" s="23">
        <f>K5+L5</f>
        <v>162</v>
      </c>
      <c r="N5" s="58">
        <f>M5/S$2</f>
        <v>0.62307692307692308</v>
      </c>
      <c r="O5" s="24">
        <v>7</v>
      </c>
      <c r="P5" s="23" t="str">
        <f t="shared" si="0"/>
        <v>N</v>
      </c>
      <c r="Q5" s="62">
        <f>VLOOKUP(C5,'2014 Main Scores'!C:N,12,FALSE)-N5</f>
        <v>0</v>
      </c>
    </row>
    <row r="6" spans="1:19" x14ac:dyDescent="0.2">
      <c r="A6" s="19" t="s">
        <v>20</v>
      </c>
      <c r="B6" s="32">
        <v>0.47569444444444442</v>
      </c>
      <c r="C6" s="44">
        <v>28</v>
      </c>
      <c r="D6" s="20" t="str">
        <f>VLOOKUP(C6,'2014 Main Scores'!C:D,2,FALSE)</f>
        <v>Swindon</v>
      </c>
      <c r="E6" s="20" t="str">
        <f>VLOOKUP(C6,'2014 Main Scores'!C:E,3,FALSE)</f>
        <v>Snaffles</v>
      </c>
      <c r="F6" s="20" t="str">
        <f>VLOOKUP(C6,'2014 Main Scores'!C:F,4,FALSE)</f>
        <v>Laura Windel</v>
      </c>
      <c r="G6" s="20" t="str">
        <f>VLOOKUP(C6,'2014 Main Scores'!C:G,5,FALSE)</f>
        <v>Pendragon VI (Mystic Blue)</v>
      </c>
      <c r="H6" s="22" t="s">
        <v>84</v>
      </c>
      <c r="I6" s="22" t="s">
        <v>78</v>
      </c>
      <c r="J6" s="22" t="s">
        <v>80</v>
      </c>
      <c r="K6" s="23">
        <f>VLOOKUP(C6,'2014 Main Scores'!$C:$M,9,FALSE)</f>
        <v>108.5</v>
      </c>
      <c r="L6" s="23">
        <f>VLOOKUP($C6,'2014 Main Scores'!$C:$M,10,FALSE)</f>
        <v>57.5</v>
      </c>
      <c r="M6" s="23">
        <f>K6+L6</f>
        <v>166</v>
      </c>
      <c r="N6" s="58">
        <f>M6/S$2</f>
        <v>0.63846153846153841</v>
      </c>
      <c r="O6" s="24">
        <v>6</v>
      </c>
      <c r="P6" s="23" t="str">
        <f t="shared" si="0"/>
        <v>N</v>
      </c>
      <c r="Q6" s="62">
        <f>VLOOKUP(C6,'2014 Main Scores'!C:N,12,FALSE)-N6</f>
        <v>0</v>
      </c>
    </row>
    <row r="7" spans="1:19" x14ac:dyDescent="0.2">
      <c r="A7" s="19" t="s">
        <v>20</v>
      </c>
      <c r="B7" s="32">
        <v>0.47986111111111113</v>
      </c>
      <c r="C7" s="44">
        <v>29</v>
      </c>
      <c r="D7" s="20" t="str">
        <f>VLOOKUP(C7,'2014 Main Scores'!C:D,2,FALSE)</f>
        <v>Wessex Gold</v>
      </c>
      <c r="E7" s="20" t="str">
        <f>VLOOKUP(C7,'2014 Main Scores'!C:E,3,FALSE)</f>
        <v>Browbands</v>
      </c>
      <c r="F7" s="20" t="str">
        <f>VLOOKUP(C7,'2014 Main Scores'!C:F,4,FALSE)</f>
        <v>Zoe Thompson</v>
      </c>
      <c r="G7" s="20" t="str">
        <f>VLOOKUP(C7,'2014 Main Scores'!C:G,5,FALSE)</f>
        <v>Ready Steady Go</v>
      </c>
      <c r="H7" s="22" t="s">
        <v>84</v>
      </c>
      <c r="I7" s="22" t="s">
        <v>78</v>
      </c>
      <c r="J7" s="22" t="s">
        <v>80</v>
      </c>
      <c r="K7" s="23">
        <f>VLOOKUP(C7,'2014 Main Scores'!$C:$M,9,FALSE)</f>
        <v>104</v>
      </c>
      <c r="L7" s="23">
        <f>VLOOKUP($C7,'2014 Main Scores'!$C:$M,10,FALSE)</f>
        <v>53</v>
      </c>
      <c r="M7" s="23">
        <f>K7+L7</f>
        <v>157</v>
      </c>
      <c r="N7" s="58">
        <f>M7/S$2</f>
        <v>0.60384615384615381</v>
      </c>
      <c r="O7" s="24">
        <v>8</v>
      </c>
      <c r="P7" s="23" t="str">
        <f t="shared" si="0"/>
        <v>N</v>
      </c>
      <c r="Q7" s="62">
        <f>VLOOKUP(C7,'2014 Main Scores'!C:N,12,FALSE)-N7</f>
        <v>0</v>
      </c>
    </row>
    <row r="8" spans="1:19" x14ac:dyDescent="0.2">
      <c r="A8" s="19" t="s">
        <v>20</v>
      </c>
      <c r="B8" s="32">
        <v>0.48472222222222222</v>
      </c>
      <c r="C8" s="44">
        <v>30</v>
      </c>
      <c r="D8" s="20" t="str">
        <f>VLOOKUP(C8,'2014 Main Scores'!C:D,2,FALSE)</f>
        <v>Wessex Gold</v>
      </c>
      <c r="E8" s="20" t="str">
        <f>VLOOKUP(C8,'2014 Main Scores'!C:E,3,FALSE)</f>
        <v>Browbands</v>
      </c>
      <c r="F8" s="20" t="str">
        <f>VLOOKUP(C8,'2014 Main Scores'!C:F,4,FALSE)</f>
        <v>Abbie Robins</v>
      </c>
      <c r="G8" s="20" t="str">
        <f>VLOOKUP(C8,'2014 Main Scores'!C:G,5,FALSE)</f>
        <v>Sky Spotty</v>
      </c>
      <c r="H8" s="22" t="s">
        <v>84</v>
      </c>
      <c r="I8" s="22" t="s">
        <v>78</v>
      </c>
      <c r="J8" s="22" t="s">
        <v>80</v>
      </c>
      <c r="K8" s="23">
        <f>VLOOKUP(C8,'2014 Main Scores'!$C:$M,9,FALSE)</f>
        <v>100</v>
      </c>
      <c r="L8" s="23">
        <f>VLOOKUP($C8,'2014 Main Scores'!$C:$M,10,FALSE)</f>
        <v>51</v>
      </c>
      <c r="M8" s="23">
        <f>K8+L8</f>
        <v>151</v>
      </c>
      <c r="N8" s="58">
        <f>M8/S$2</f>
        <v>0.58076923076923082</v>
      </c>
      <c r="O8" s="24">
        <v>10</v>
      </c>
      <c r="P8" s="23" t="str">
        <f t="shared" si="0"/>
        <v>N</v>
      </c>
      <c r="Q8" s="62">
        <f>VLOOKUP(C8,'2014 Main Scores'!C:N,12,FALSE)-N8</f>
        <v>0</v>
      </c>
    </row>
    <row r="9" spans="1:19" x14ac:dyDescent="0.2">
      <c r="A9" s="19" t="s">
        <v>20</v>
      </c>
      <c r="B9" s="32">
        <v>0.48888888888888887</v>
      </c>
      <c r="C9" s="44">
        <v>31</v>
      </c>
      <c r="D9" s="20" t="str">
        <f>VLOOKUP(C9,'2014 Main Scores'!C:D,2,FALSE)</f>
        <v>Bath</v>
      </c>
      <c r="E9" s="20" t="str">
        <f>VLOOKUP(C9,'2014 Main Scores'!C:E,3,FALSE)</f>
        <v>Pirouettes</v>
      </c>
      <c r="F9" s="20" t="str">
        <f>VLOOKUP(C9,'2014 Main Scores'!C:F,4,FALSE)</f>
        <v>Chloe Makepeace</v>
      </c>
      <c r="G9" s="20" t="str">
        <f>VLOOKUP(C9,'2014 Main Scores'!C:G,5,FALSE)</f>
        <v>Master Ploy</v>
      </c>
      <c r="H9" s="22" t="s">
        <v>84</v>
      </c>
      <c r="I9" s="22" t="s">
        <v>78</v>
      </c>
      <c r="J9" s="22" t="s">
        <v>80</v>
      </c>
      <c r="K9" s="23">
        <f>VLOOKUP(C9,'2014 Main Scores'!$C:$M,9,FALSE)</f>
        <v>115</v>
      </c>
      <c r="L9" s="23">
        <f>VLOOKUP($C9,'2014 Main Scores'!$C:$M,10,FALSE)</f>
        <v>61</v>
      </c>
      <c r="M9" s="23">
        <f>K9+L9</f>
        <v>176</v>
      </c>
      <c r="N9" s="58">
        <f>M9/S$2</f>
        <v>0.67692307692307696</v>
      </c>
      <c r="O9" s="24">
        <v>3</v>
      </c>
      <c r="P9" s="23" t="str">
        <f t="shared" si="0"/>
        <v>N</v>
      </c>
      <c r="Q9" s="62">
        <f>VLOOKUP(C9,'2014 Main Scores'!C:N,12,FALSE)-N9</f>
        <v>0</v>
      </c>
    </row>
    <row r="10" spans="1:19" x14ac:dyDescent="0.2">
      <c r="A10" s="19" t="s">
        <v>20</v>
      </c>
      <c r="B10" s="32">
        <v>0.49374999999999997</v>
      </c>
      <c r="C10" s="44">
        <v>32</v>
      </c>
      <c r="D10" s="20" t="str">
        <f>VLOOKUP(C10,'2014 Main Scores'!C:D,2,FALSE)</f>
        <v>Bath</v>
      </c>
      <c r="E10" s="20" t="str">
        <f>VLOOKUP(C10,'2014 Main Scores'!C:E,3,FALSE)</f>
        <v>Pirouettes</v>
      </c>
      <c r="F10" s="20" t="str">
        <f>VLOOKUP(C10,'2014 Main Scores'!C:F,4,FALSE)</f>
        <v>Kate Brown</v>
      </c>
      <c r="G10" s="20" t="str">
        <f>VLOOKUP(C10,'2014 Main Scores'!C:G,5,FALSE)</f>
        <v>Sir Barnaby</v>
      </c>
      <c r="H10" s="22" t="s">
        <v>84</v>
      </c>
      <c r="I10" s="22" t="s">
        <v>78</v>
      </c>
      <c r="J10" s="22" t="s">
        <v>80</v>
      </c>
      <c r="K10" s="23">
        <f>VLOOKUP(C10,'2014 Main Scores'!$C:$M,9,FALSE)</f>
        <v>0</v>
      </c>
      <c r="L10" s="23">
        <f>VLOOKUP($C10,'2014 Main Scores'!$C:$M,10,FALSE)</f>
        <v>0</v>
      </c>
      <c r="M10" s="23">
        <f>K10+L10</f>
        <v>0</v>
      </c>
      <c r="N10" s="58" t="s">
        <v>335</v>
      </c>
      <c r="O10" s="24"/>
      <c r="P10" s="23" t="str">
        <f t="shared" si="0"/>
        <v>N</v>
      </c>
      <c r="Q10" s="62" t="e">
        <f>VLOOKUP(C10,'2014 Main Scores'!C:N,12,FALSE)-N10</f>
        <v>#VALUE!</v>
      </c>
    </row>
    <row r="11" spans="1:19" x14ac:dyDescent="0.2">
      <c r="A11" s="19" t="s">
        <v>20</v>
      </c>
      <c r="B11" s="32">
        <v>0.49791666666666662</v>
      </c>
      <c r="C11" s="44">
        <v>33</v>
      </c>
      <c r="D11" s="20" t="str">
        <f>VLOOKUP(C11,'2014 Main Scores'!C:D,2,FALSE)</f>
        <v>Cotswold Edge</v>
      </c>
      <c r="E11" s="20" t="str">
        <f>VLOOKUP(C11,'2014 Main Scores'!C:E,3,FALSE)</f>
        <v>Girthstraps</v>
      </c>
      <c r="F11" s="20" t="str">
        <f>VLOOKUP(C11,'2014 Main Scores'!C:F,4,FALSE)</f>
        <v>India Duke</v>
      </c>
      <c r="G11" s="20" t="str">
        <f>VLOOKUP(C11,'2014 Main Scores'!C:G,5,FALSE)</f>
        <v>Littleton's Definitely Maybe</v>
      </c>
      <c r="H11" s="22" t="s">
        <v>84</v>
      </c>
      <c r="I11" s="22" t="s">
        <v>78</v>
      </c>
      <c r="J11" s="22" t="s">
        <v>80</v>
      </c>
      <c r="K11" s="23">
        <f>VLOOKUP(C11,'2014 Main Scores'!$C:$M,9,FALSE)</f>
        <v>92.5</v>
      </c>
      <c r="L11" s="23">
        <f>VLOOKUP($C11,'2014 Main Scores'!$C:$M,10,FALSE)</f>
        <v>44</v>
      </c>
      <c r="M11" s="23">
        <f>K11+L11</f>
        <v>136.5</v>
      </c>
      <c r="N11" s="58">
        <f>M11/S$2</f>
        <v>0.52500000000000002</v>
      </c>
      <c r="O11" s="24">
        <v>11</v>
      </c>
      <c r="P11" s="23" t="str">
        <f t="shared" si="0"/>
        <v>N</v>
      </c>
      <c r="Q11" s="62">
        <f>VLOOKUP(C11,'2014 Main Scores'!C:N,12,FALSE)-N11</f>
        <v>0</v>
      </c>
    </row>
    <row r="12" spans="1:19" x14ac:dyDescent="0.2">
      <c r="A12" s="19" t="s">
        <v>20</v>
      </c>
      <c r="B12" s="32">
        <v>0.50208333333333333</v>
      </c>
      <c r="C12" s="44">
        <v>34</v>
      </c>
      <c r="D12" s="20" t="str">
        <f>VLOOKUP(C12,'2014 Main Scores'!C:D,2,FALSE)</f>
        <v>Cotswold Edge</v>
      </c>
      <c r="E12" s="20" t="str">
        <f>VLOOKUP(C12,'2014 Main Scores'!C:E,3,FALSE)</f>
        <v>Girthstraps</v>
      </c>
      <c r="F12" s="20" t="str">
        <f>VLOOKUP(C12,'2014 Main Scores'!C:F,4,FALSE)</f>
        <v>Clara Wood</v>
      </c>
      <c r="G12" s="20" t="str">
        <f>VLOOKUP(C12,'2014 Main Scores'!C:G,5,FALSE)</f>
        <v>Comeraigh Krafy Fin</v>
      </c>
      <c r="H12" s="22" t="s">
        <v>84</v>
      </c>
      <c r="I12" s="22" t="s">
        <v>78</v>
      </c>
      <c r="J12" s="22" t="s">
        <v>80</v>
      </c>
      <c r="K12" s="23">
        <f>VLOOKUP(C12,'2014 Main Scores'!$C:$M,9,FALSE)</f>
        <v>112.5</v>
      </c>
      <c r="L12" s="23">
        <f>VLOOKUP($C12,'2014 Main Scores'!$C:$M,10,FALSE)</f>
        <v>60.5</v>
      </c>
      <c r="M12" s="23">
        <f>K12+L12</f>
        <v>173</v>
      </c>
      <c r="N12" s="58">
        <f>M12/S$2</f>
        <v>0.66538461538461535</v>
      </c>
      <c r="O12" s="24">
        <v>4</v>
      </c>
      <c r="P12" s="23" t="str">
        <f t="shared" si="0"/>
        <v>N</v>
      </c>
      <c r="Q12" s="62">
        <f>VLOOKUP(C12,'2014 Main Scores'!C:N,12,FALSE)-N12</f>
        <v>0</v>
      </c>
    </row>
    <row r="13" spans="1:19" x14ac:dyDescent="0.2">
      <c r="A13" s="19" t="s">
        <v>20</v>
      </c>
      <c r="B13" s="32">
        <v>0.50694444444444442</v>
      </c>
      <c r="C13" s="44">
        <v>35</v>
      </c>
      <c r="D13" s="20" t="str">
        <f>VLOOKUP(C13,'2014 Main Scores'!C:D,2,FALSE)</f>
        <v>Frampton Family</v>
      </c>
      <c r="E13" s="20" t="str">
        <f>VLOOKUP(C13,'2014 Main Scores'!C:E,3,FALSE)</f>
        <v>Markers</v>
      </c>
      <c r="F13" s="20" t="str">
        <f>VLOOKUP(C13,'2014 Main Scores'!C:F,4,FALSE)</f>
        <v>Ellie Turl</v>
      </c>
      <c r="G13" s="20" t="str">
        <f>VLOOKUP(C13,'2014 Main Scores'!C:G,5,FALSE)</f>
        <v>Fidelywood Playboy</v>
      </c>
      <c r="H13" s="22" t="s">
        <v>84</v>
      </c>
      <c r="I13" s="22" t="s">
        <v>78</v>
      </c>
      <c r="J13" s="22" t="s">
        <v>80</v>
      </c>
      <c r="K13" s="23">
        <f>VLOOKUP(C13,'2014 Main Scores'!$C:$M,9,FALSE)</f>
        <v>101.5</v>
      </c>
      <c r="L13" s="23">
        <f>VLOOKUP($C13,'2014 Main Scores'!$C:$M,10,FALSE)</f>
        <v>52</v>
      </c>
      <c r="M13" s="23">
        <f>K13+L13</f>
        <v>153.5</v>
      </c>
      <c r="N13" s="58">
        <f>M13/S$2</f>
        <v>0.5903846153846154</v>
      </c>
      <c r="O13" s="24">
        <v>9</v>
      </c>
      <c r="P13" s="23" t="str">
        <f t="shared" si="0"/>
        <v>N</v>
      </c>
      <c r="Q13" s="62">
        <f>VLOOKUP(C13,'2014 Main Scores'!C:N,12,FALSE)-N13</f>
        <v>0</v>
      </c>
    </row>
    <row r="14" spans="1:19" x14ac:dyDescent="0.2">
      <c r="A14" s="19" t="s">
        <v>20</v>
      </c>
      <c r="B14" s="32">
        <v>0.51111111111111118</v>
      </c>
      <c r="C14" s="44">
        <v>36</v>
      </c>
      <c r="D14" s="20" t="str">
        <f>VLOOKUP(C14,'2014 Main Scores'!C:D,2,FALSE)</f>
        <v>Frampton Family</v>
      </c>
      <c r="E14" s="20" t="str">
        <f>VLOOKUP(C14,'2014 Main Scores'!C:E,3,FALSE)</f>
        <v>Markers</v>
      </c>
      <c r="F14" s="20" t="str">
        <f>VLOOKUP(C14,'2014 Main Scores'!C:F,4,FALSE)</f>
        <v>Charlotte James</v>
      </c>
      <c r="G14" s="20" t="str">
        <f>VLOOKUP(C14,'2014 Main Scores'!C:G,5,FALSE)</f>
        <v>Summer Lightening</v>
      </c>
      <c r="H14" s="22" t="s">
        <v>84</v>
      </c>
      <c r="I14" s="22" t="s">
        <v>78</v>
      </c>
      <c r="J14" s="22" t="s">
        <v>80</v>
      </c>
      <c r="K14" s="23">
        <f>VLOOKUP(C14,'2014 Main Scores'!$C:$M,9,FALSE)</f>
        <v>0</v>
      </c>
      <c r="L14" s="23">
        <f>VLOOKUP($C14,'2014 Main Scores'!$C:$M,10,FALSE)</f>
        <v>0</v>
      </c>
      <c r="M14" s="23">
        <f>K14+L14</f>
        <v>0</v>
      </c>
      <c r="N14" s="58" t="s">
        <v>335</v>
      </c>
      <c r="O14" s="24"/>
      <c r="P14" s="23" t="str">
        <f t="shared" si="0"/>
        <v>N</v>
      </c>
      <c r="Q14" s="62" t="e">
        <f>VLOOKUP(C14,'2014 Main Scores'!C:N,12,FALSE)-N14</f>
        <v>#VALUE!</v>
      </c>
    </row>
    <row r="15" spans="1:19" x14ac:dyDescent="0.2">
      <c r="A15" s="19" t="s">
        <v>20</v>
      </c>
      <c r="B15" s="32">
        <v>0.51597222222222217</v>
      </c>
      <c r="C15" s="44">
        <v>37</v>
      </c>
      <c r="D15" s="20" t="str">
        <f>VLOOKUP(C15,'2014 Main Scores'!C:D,2,FALSE)</f>
        <v>Kings Leaze</v>
      </c>
      <c r="E15" s="20" t="str">
        <f>VLOOKUP(C15,'2014 Main Scores'!C:E,3,FALSE)</f>
        <v>Royals</v>
      </c>
      <c r="F15" s="20" t="str">
        <f>VLOOKUP(C15,'2014 Main Scores'!C:F,4,FALSE)</f>
        <v>William Collett</v>
      </c>
      <c r="G15" s="20" t="str">
        <f>VLOOKUP(C15,'2014 Main Scores'!C:G,5,FALSE)</f>
        <v>Fleetwood Contradiction</v>
      </c>
      <c r="H15" s="22" t="s">
        <v>84</v>
      </c>
      <c r="I15" s="22" t="s">
        <v>78</v>
      </c>
      <c r="J15" s="22" t="s">
        <v>80</v>
      </c>
      <c r="K15" s="23">
        <f>VLOOKUP(C15,'2014 Main Scores'!$C:$M,9,FALSE)</f>
        <v>107</v>
      </c>
      <c r="L15" s="23">
        <f>VLOOKUP($C15,'2014 Main Scores'!$C:$M,10,FALSE)</f>
        <v>60</v>
      </c>
      <c r="M15" s="23">
        <f>K15+L15</f>
        <v>167</v>
      </c>
      <c r="N15" s="58">
        <f>M15/S$2</f>
        <v>0.64230769230769236</v>
      </c>
      <c r="O15" s="24">
        <v>5</v>
      </c>
      <c r="P15" s="23" t="str">
        <f t="shared" si="0"/>
        <v>N</v>
      </c>
      <c r="Q15" s="62">
        <f>VLOOKUP(C15,'2014 Main Scores'!C:N,12,FALSE)-N15</f>
        <v>0</v>
      </c>
    </row>
    <row r="16" spans="1:19" x14ac:dyDescent="0.2">
      <c r="A16" s="25" t="s">
        <v>20</v>
      </c>
      <c r="B16" s="33">
        <v>0.52083333333333337</v>
      </c>
      <c r="C16" s="46">
        <v>38</v>
      </c>
      <c r="D16" s="26" t="str">
        <f>VLOOKUP(C16,'2014 Main Scores'!C:D,2,FALSE)</f>
        <v>Kings Leaze</v>
      </c>
      <c r="E16" s="26" t="str">
        <f>VLOOKUP(C16,'2014 Main Scores'!C:E,3,FALSE)</f>
        <v>Royals</v>
      </c>
      <c r="F16" s="26" t="str">
        <f>VLOOKUP(C16,'2014 Main Scores'!C:F,4,FALSE)</f>
        <v>April Johnson</v>
      </c>
      <c r="G16" s="26" t="str">
        <f>VLOOKUP(C16,'2014 Main Scores'!C:G,5,FALSE)</f>
        <v>Bryntegllwynau Rocky Robin</v>
      </c>
      <c r="H16" s="28" t="s">
        <v>84</v>
      </c>
      <c r="I16" s="28" t="s">
        <v>78</v>
      </c>
      <c r="J16" s="28" t="s">
        <v>80</v>
      </c>
      <c r="K16" s="29">
        <f>VLOOKUP(C16,'2014 Main Scores'!$C:$M,9,FALSE)</f>
        <v>113.5</v>
      </c>
      <c r="L16" s="29">
        <f>VLOOKUP($C16,'2014 Main Scores'!$C:$M,10,FALSE)</f>
        <v>62.5</v>
      </c>
      <c r="M16" s="29">
        <f>K16+L16</f>
        <v>176</v>
      </c>
      <c r="N16" s="59">
        <f>M16/S$2</f>
        <v>0.67692307692307696</v>
      </c>
      <c r="O16" s="24">
        <v>2</v>
      </c>
      <c r="P16" s="23" t="str">
        <f t="shared" si="0"/>
        <v>N</v>
      </c>
      <c r="Q16" s="62">
        <f>VLOOKUP(C16,'2014 Main Scores'!C:N,12,FALSE)-N16</f>
        <v>0</v>
      </c>
    </row>
    <row r="17" spans="2:2" x14ac:dyDescent="0.2">
      <c r="B17" s="3"/>
    </row>
  </sheetData>
  <sortState ref="A3:R16">
    <sortCondition ref="C3:C16"/>
  </sortState>
  <printOptions gridLines="1"/>
  <pageMargins left="0.25" right="0.25" top="0.75" bottom="0.75" header="0.3" footer="0.3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2014 Main Scores</vt:lpstr>
      <vt:lpstr>TEAMS - SENIOR</vt:lpstr>
      <vt:lpstr>TEAMS - JUNIOR</vt:lpstr>
      <vt:lpstr>Arena B - N24 (Snr)</vt:lpstr>
      <vt:lpstr>Arena A - N24 (Snr)</vt:lpstr>
      <vt:lpstr>Arena B - P18 (Jnr)</vt:lpstr>
      <vt:lpstr>Arena A - P18 (S)</vt:lpstr>
      <vt:lpstr>Arena B - P18 (Snr)</vt:lpstr>
      <vt:lpstr>Arena A - N24 (Jnr)</vt:lpstr>
      <vt:lpstr>running order</vt:lpstr>
      <vt:lpstr>by club and team</vt:lpstr>
      <vt:lpstr>'Arena A - N24 (Jnr)'!Print_Area</vt:lpstr>
      <vt:lpstr>'Arena A - N24 (Snr)'!Print_Area</vt:lpstr>
      <vt:lpstr>'Arena A - P18 (S)'!Print_Area</vt:lpstr>
      <vt:lpstr>'Arena B - N24 (Snr)'!Print_Area</vt:lpstr>
      <vt:lpstr>'Arena B - P18 (Jnr)'!Print_Area</vt:lpstr>
      <vt:lpstr>'Arena B - P18 (Snr)'!Print_Area</vt:lpstr>
      <vt:lpstr>'TEAMS - JUNIOR'!Print_Area</vt:lpstr>
      <vt:lpstr>'TEAMS - SENIOR'!Print_Area</vt:lpstr>
      <vt:lpstr>'2014 Main Scores'!Print_Titles</vt:lpstr>
      <vt:lpstr>'Arena A - N24 (Jnr)'!Print_Titles</vt:lpstr>
      <vt:lpstr>'Arena A - N24 (Snr)'!Print_Titles</vt:lpstr>
      <vt:lpstr>'Arena A - P18 (S)'!Print_Titles</vt:lpstr>
      <vt:lpstr>'Arena B - N24 (Snr)'!Print_Titles</vt:lpstr>
      <vt:lpstr>'Arena B - P18 (Jnr)'!Print_Titles</vt:lpstr>
      <vt:lpstr>'Arena B - P18 (Snr)'!Print_Titles</vt:lpstr>
      <vt:lpstr>'by club and team'!Print_Titles</vt:lpstr>
      <vt:lpstr>'running order'!Print_Titles</vt:lpstr>
      <vt:lpstr>'TEAMS - JUNIOR'!Print_Titles</vt:lpstr>
      <vt:lpstr>'TEAMS - SENIOR'!Print_Titles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matthews</dc:creator>
  <cp:lastModifiedBy>jude matthews</cp:lastModifiedBy>
  <cp:lastPrinted>2014-11-09T16:25:17Z</cp:lastPrinted>
  <dcterms:created xsi:type="dcterms:W3CDTF">2014-10-20T12:18:39Z</dcterms:created>
  <dcterms:modified xsi:type="dcterms:W3CDTF">2014-11-09T16:30:54Z</dcterms:modified>
</cp:coreProperties>
</file>