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20490" windowHeight="7755" tabRatio="799" firstSheet="2" activeTab="2"/>
  </bookViews>
  <sheets>
    <sheet name="Main Scores" sheetId="12" r:id="rId1"/>
    <sheet name="TEAMS - SENIOR - PRELIM" sheetId="25" r:id="rId2"/>
    <sheet name="TEAMS - SENIOR - OPEN" sheetId="13" r:id="rId3"/>
    <sheet name="TEAMS - SENIOR RT" sheetId="24" r:id="rId4"/>
    <sheet name="TEAMS - JUNIOR" sheetId="14" r:id="rId5"/>
    <sheet name="Arena A1 - Junior" sheetId="7" r:id="rId6"/>
    <sheet name="Arena A2 - BRC D3 (Snr)" sheetId="6" r:id="rId7"/>
    <sheet name="Arena A3 - BRC D3 (Snr)" sheetId="9" r:id="rId8"/>
    <sheet name="Arena A4 - Pairs" sheetId="10" r:id="rId9"/>
    <sheet name="Arena A4 - Prelim RT" sheetId="11" r:id="rId10"/>
    <sheet name="Arena A4 - Novice RT" sheetId="19" r:id="rId11"/>
    <sheet name="Arena A3 - N24" sheetId="8" r:id="rId12"/>
    <sheet name="Arena A3 - N30" sheetId="21" r:id="rId13"/>
    <sheet name="Arena A2 - N34" sheetId="22" r:id="rId14"/>
    <sheet name="Arena 5 - E45" sheetId="18" r:id="rId15"/>
    <sheet name="Arena 5 - M61" sheetId="20" r:id="rId16"/>
  </sheets>
  <definedNames>
    <definedName name="_xlnm._FilterDatabase" localSheetId="0" hidden="1">'Main Scores'!$A$1:$R$176</definedName>
    <definedName name="_xlnm._FilterDatabase" localSheetId="4" hidden="1">'TEAMS - JUNIOR'!$A$2:$R$14</definedName>
    <definedName name="_xlnm._FilterDatabase" localSheetId="2" hidden="1">'TEAMS - SENIOR - OPEN'!$A$2:$R$80</definedName>
    <definedName name="_xlnm._FilterDatabase" localSheetId="1" hidden="1">'TEAMS - SENIOR - PRELIM'!$A$2:$R$75</definedName>
    <definedName name="_xlnm._FilterDatabase" localSheetId="3" hidden="1">'TEAMS - SENIOR RT'!$A$2:$R$65</definedName>
    <definedName name="_xlnm.Print_Area" localSheetId="14">'Arena 5 - E45'!$A$1:$O$24</definedName>
    <definedName name="_xlnm.Print_Area" localSheetId="15">'Arena 5 - M61'!$A$1:$O$6</definedName>
    <definedName name="_xlnm.Print_Area" localSheetId="5">'Arena A1 - Junior'!$A$1:$O$10</definedName>
    <definedName name="_xlnm.Print_Area" localSheetId="6">'Arena A2 - BRC D3 (Snr)'!$A$1:$O$26</definedName>
    <definedName name="_xlnm.Print_Area" localSheetId="13">'Arena A2 - N34'!$A$1:$O$12</definedName>
    <definedName name="_xlnm.Print_Area" localSheetId="7">'Arena A3 - BRC D3 (Snr)'!$A$1:$O$28</definedName>
    <definedName name="_xlnm.Print_Area" localSheetId="11">'Arena A3 - N24'!$A$1:$O$16</definedName>
    <definedName name="_xlnm.Print_Area" localSheetId="12">'Arena A3 - N30'!$A$1:$O$14</definedName>
    <definedName name="_xlnm.Print_Area" localSheetId="10">'Arena A4 - Novice RT'!$A$1:$O$19</definedName>
    <definedName name="_xlnm.Print_Area" localSheetId="8">'Arena A4 - Pairs'!$A$1:$O$10</definedName>
    <definedName name="_xlnm.Print_Area" localSheetId="9">'Arena A4 - Prelim RT'!$A$1:$O$21</definedName>
    <definedName name="_xlnm.Print_Area" localSheetId="0">'Main Scores'!#REF!</definedName>
    <definedName name="_xlnm.Print_Area" localSheetId="4">'TEAMS - JUNIOR'!$C$1:$P$7</definedName>
    <definedName name="_xlnm.Print_Area" localSheetId="2">'TEAMS - SENIOR - OPEN'!$C$1:$Q$57</definedName>
    <definedName name="_xlnm.Print_Area" localSheetId="1">'TEAMS - SENIOR - PRELIM'!$C$1:$Q$62</definedName>
    <definedName name="_xlnm.Print_Area" localSheetId="3">'TEAMS - SENIOR RT'!$C$1:$P$42</definedName>
    <definedName name="_xlnm.Print_Titles" localSheetId="14">'Arena 5 - E45'!$2:$2</definedName>
    <definedName name="_xlnm.Print_Titles" localSheetId="15">'Arena 5 - M61'!$2:$2</definedName>
    <definedName name="_xlnm.Print_Titles" localSheetId="5">'Arena A1 - Junior'!$2:$2</definedName>
    <definedName name="_xlnm.Print_Titles" localSheetId="6">'Arena A2 - BRC D3 (Snr)'!$2:$2</definedName>
    <definedName name="_xlnm.Print_Titles" localSheetId="13">'Arena A2 - N34'!$2:$2</definedName>
    <definedName name="_xlnm.Print_Titles" localSheetId="7">'Arena A3 - BRC D3 (Snr)'!$2:$2</definedName>
    <definedName name="_xlnm.Print_Titles" localSheetId="11">'Arena A3 - N24'!$2:$2</definedName>
    <definedName name="_xlnm.Print_Titles" localSheetId="12">'Arena A3 - N30'!$2:$2</definedName>
    <definedName name="_xlnm.Print_Titles" localSheetId="10">'Arena A4 - Novice RT'!$2:$2</definedName>
    <definedName name="_xlnm.Print_Titles" localSheetId="8">'Arena A4 - Pairs'!$2:$2</definedName>
    <definedName name="_xlnm.Print_Titles" localSheetId="9">'Arena A4 - Prelim RT'!$2:$2</definedName>
    <definedName name="_xlnm.Print_Titles" localSheetId="0">'Main Scores'!$1:$1</definedName>
    <definedName name="_xlnm.Print_Titles" localSheetId="4">'TEAMS - JUNIOR'!$2:$2</definedName>
    <definedName name="_xlnm.Print_Titles" localSheetId="2">'TEAMS - SENIOR - OPEN'!$2:$2</definedName>
    <definedName name="_xlnm.Print_Titles" localSheetId="1">'TEAMS - SENIOR - PRELIM'!$2:$2</definedName>
    <definedName name="_xlnm.Print_Titles" localSheetId="3">'TEAMS - SENIOR RT'!$2:$2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6" i="24" l="1"/>
  <c r="D14" i="24"/>
  <c r="D13" i="24"/>
  <c r="O5" i="13"/>
  <c r="M73" i="12"/>
  <c r="N73" i="12"/>
  <c r="M72" i="12"/>
  <c r="N72" i="12"/>
  <c r="M71" i="12"/>
  <c r="N71" i="12"/>
  <c r="M70" i="12"/>
  <c r="N70" i="12"/>
  <c r="M67" i="12"/>
  <c r="N67" i="12"/>
  <c r="M66" i="12"/>
  <c r="N66" i="12"/>
  <c r="O41" i="24"/>
  <c r="O40" i="24"/>
  <c r="O36" i="24"/>
  <c r="O35" i="24"/>
  <c r="O31" i="24"/>
  <c r="O30" i="24"/>
  <c r="O26" i="24"/>
  <c r="O20" i="24"/>
  <c r="O21" i="24"/>
  <c r="O15" i="24"/>
  <c r="O11" i="24"/>
  <c r="O10" i="24"/>
  <c r="O6" i="24"/>
  <c r="O5" i="24"/>
  <c r="O38" i="24"/>
  <c r="O34" i="24"/>
  <c r="O33" i="24"/>
  <c r="O28" i="24"/>
  <c r="O24" i="24"/>
  <c r="O23" i="24"/>
  <c r="O19" i="24"/>
  <c r="O18" i="24"/>
  <c r="O14" i="24"/>
  <c r="O13" i="24"/>
  <c r="O9" i="24"/>
  <c r="O8" i="24"/>
  <c r="O4" i="24"/>
  <c r="O3" i="24"/>
  <c r="O56" i="13"/>
  <c r="O51" i="13"/>
  <c r="O46" i="13"/>
  <c r="O41" i="13"/>
  <c r="O36" i="13"/>
  <c r="O31" i="13"/>
  <c r="O21" i="13"/>
  <c r="O16" i="13"/>
  <c r="O55" i="13"/>
  <c r="O50" i="13"/>
  <c r="O45" i="13"/>
  <c r="O35" i="13"/>
  <c r="O30" i="13"/>
  <c r="O25" i="13"/>
  <c r="O20" i="13"/>
  <c r="O15" i="13"/>
  <c r="O10" i="13"/>
  <c r="O54" i="13"/>
  <c r="O49" i="13"/>
  <c r="O44" i="13"/>
  <c r="O39" i="13"/>
  <c r="O34" i="13"/>
  <c r="O29" i="13"/>
  <c r="O24" i="13"/>
  <c r="O19" i="13"/>
  <c r="O14" i="13"/>
  <c r="O9" i="13"/>
  <c r="O48" i="13"/>
  <c r="O43" i="13"/>
  <c r="O38" i="13"/>
  <c r="O33" i="13"/>
  <c r="O28" i="13"/>
  <c r="O23" i="13"/>
  <c r="O18" i="13"/>
  <c r="O13" i="13"/>
  <c r="O8" i="13"/>
  <c r="O3" i="13"/>
  <c r="O6" i="13"/>
  <c r="O4" i="13"/>
  <c r="K23" i="6"/>
  <c r="L23" i="6"/>
  <c r="M23" i="6"/>
  <c r="M92" i="12"/>
  <c r="N92" i="12"/>
  <c r="M91" i="12"/>
  <c r="N91" i="12"/>
  <c r="M90" i="12"/>
  <c r="N90" i="12"/>
  <c r="M89" i="12"/>
  <c r="N89" i="12"/>
  <c r="M86" i="12"/>
  <c r="N86" i="12"/>
  <c r="M85" i="12"/>
  <c r="N85" i="12"/>
  <c r="M84" i="12"/>
  <c r="N84" i="12"/>
  <c r="M83" i="12"/>
  <c r="N83" i="12"/>
  <c r="M82" i="12"/>
  <c r="N82" i="12"/>
  <c r="M81" i="12"/>
  <c r="N81" i="12"/>
  <c r="M88" i="12"/>
  <c r="N88" i="12"/>
  <c r="M87" i="12"/>
  <c r="N87" i="12"/>
  <c r="M79" i="12"/>
  <c r="N79" i="12"/>
  <c r="M95" i="12"/>
  <c r="N95" i="12"/>
  <c r="M93" i="12"/>
  <c r="N93" i="12"/>
  <c r="M80" i="12"/>
  <c r="N80" i="12"/>
  <c r="O59" i="25"/>
  <c r="O58" i="25"/>
  <c r="O54" i="25"/>
  <c r="O53" i="25"/>
  <c r="O49" i="25"/>
  <c r="O48" i="25"/>
  <c r="O44" i="25"/>
  <c r="O43" i="25"/>
  <c r="O39" i="25"/>
  <c r="O38" i="25"/>
  <c r="O34" i="25"/>
  <c r="O33" i="25"/>
  <c r="O28" i="25"/>
  <c r="O29" i="25"/>
  <c r="O26" i="25"/>
  <c r="O25" i="25"/>
  <c r="O18" i="25"/>
  <c r="O14" i="25"/>
  <c r="O13" i="25"/>
  <c r="O9" i="25"/>
  <c r="O8" i="25"/>
  <c r="O3" i="25"/>
  <c r="O4" i="25"/>
  <c r="O6" i="25"/>
  <c r="O11" i="25"/>
  <c r="O16" i="25"/>
  <c r="O61" i="25"/>
  <c r="O56" i="25"/>
  <c r="O51" i="25"/>
  <c r="O45" i="25"/>
  <c r="O41" i="25"/>
  <c r="O35" i="25"/>
  <c r="O31" i="25"/>
  <c r="O30" i="25"/>
  <c r="O23" i="25"/>
  <c r="O21" i="25"/>
  <c r="O3" i="14"/>
  <c r="O4" i="14"/>
  <c r="O5" i="14"/>
  <c r="P7" i="14"/>
  <c r="O6" i="14"/>
  <c r="K7" i="7"/>
  <c r="L7" i="7"/>
  <c r="M7" i="7"/>
  <c r="N7" i="7"/>
  <c r="K5" i="7"/>
  <c r="L5" i="7"/>
  <c r="M5" i="7"/>
  <c r="N5" i="7"/>
  <c r="M63" i="12"/>
  <c r="N63" i="12"/>
  <c r="M62" i="12"/>
  <c r="N62" i="12"/>
  <c r="M61" i="12"/>
  <c r="N61" i="12"/>
  <c r="M13" i="12"/>
  <c r="N13" i="12"/>
  <c r="M2" i="12"/>
  <c r="N2" i="12"/>
  <c r="L61" i="25"/>
  <c r="K61" i="25"/>
  <c r="H61" i="25"/>
  <c r="G61" i="25"/>
  <c r="F61" i="25"/>
  <c r="E61" i="25"/>
  <c r="D61" i="25"/>
  <c r="O60" i="25"/>
  <c r="L60" i="25"/>
  <c r="K60" i="25"/>
  <c r="H60" i="25"/>
  <c r="G60" i="25"/>
  <c r="F60" i="25"/>
  <c r="E60" i="25"/>
  <c r="D60" i="25"/>
  <c r="L59" i="25"/>
  <c r="K59" i="25"/>
  <c r="H59" i="25"/>
  <c r="G59" i="25"/>
  <c r="F59" i="25"/>
  <c r="E59" i="25"/>
  <c r="D59" i="25"/>
  <c r="P62" i="25"/>
  <c r="L58" i="25"/>
  <c r="K58" i="25"/>
  <c r="H58" i="25"/>
  <c r="G58" i="25"/>
  <c r="F58" i="25"/>
  <c r="E58" i="25"/>
  <c r="D58" i="25"/>
  <c r="L56" i="25"/>
  <c r="K56" i="25"/>
  <c r="H56" i="25"/>
  <c r="G56" i="25"/>
  <c r="F56" i="25"/>
  <c r="E56" i="25"/>
  <c r="D56" i="25"/>
  <c r="O55" i="25"/>
  <c r="L55" i="25"/>
  <c r="K55" i="25"/>
  <c r="H55" i="25"/>
  <c r="G55" i="25"/>
  <c r="F55" i="25"/>
  <c r="E55" i="25"/>
  <c r="D55" i="25"/>
  <c r="L54" i="25"/>
  <c r="K54" i="25"/>
  <c r="H54" i="25"/>
  <c r="G54" i="25"/>
  <c r="F54" i="25"/>
  <c r="E54" i="25"/>
  <c r="D54" i="25"/>
  <c r="P57" i="25"/>
  <c r="L53" i="25"/>
  <c r="K53" i="25"/>
  <c r="H53" i="25"/>
  <c r="G53" i="25"/>
  <c r="F53" i="25"/>
  <c r="E53" i="25"/>
  <c r="D53" i="25"/>
  <c r="L51" i="25"/>
  <c r="K51" i="25"/>
  <c r="H51" i="25"/>
  <c r="G51" i="25"/>
  <c r="F51" i="25"/>
  <c r="E51" i="25"/>
  <c r="D51" i="25"/>
  <c r="O50" i="25"/>
  <c r="L50" i="25"/>
  <c r="K50" i="25"/>
  <c r="H50" i="25"/>
  <c r="G50" i="25"/>
  <c r="F50" i="25"/>
  <c r="E50" i="25"/>
  <c r="D50" i="25"/>
  <c r="L49" i="25"/>
  <c r="K49" i="25"/>
  <c r="H49" i="25"/>
  <c r="G49" i="25"/>
  <c r="F49" i="25"/>
  <c r="E49" i="25"/>
  <c r="D49" i="25"/>
  <c r="P52" i="25"/>
  <c r="L48" i="25"/>
  <c r="K48" i="25"/>
  <c r="H48" i="25"/>
  <c r="G48" i="25"/>
  <c r="F48" i="25"/>
  <c r="E48" i="25"/>
  <c r="D48" i="25"/>
  <c r="O46" i="25"/>
  <c r="L46" i="25"/>
  <c r="K46" i="25"/>
  <c r="H46" i="25"/>
  <c r="G46" i="25"/>
  <c r="F46" i="25"/>
  <c r="E46" i="25"/>
  <c r="D46" i="25"/>
  <c r="L45" i="25"/>
  <c r="K45" i="25"/>
  <c r="H45" i="25"/>
  <c r="G45" i="25"/>
  <c r="F45" i="25"/>
  <c r="E45" i="25"/>
  <c r="D45" i="25"/>
  <c r="L44" i="25"/>
  <c r="K44" i="25"/>
  <c r="H44" i="25"/>
  <c r="G44" i="25"/>
  <c r="F44" i="25"/>
  <c r="E44" i="25"/>
  <c r="D44" i="25"/>
  <c r="P47" i="25"/>
  <c r="L43" i="25"/>
  <c r="K43" i="25"/>
  <c r="H43" i="25"/>
  <c r="G43" i="25"/>
  <c r="F43" i="25"/>
  <c r="E43" i="25"/>
  <c r="D43" i="25"/>
  <c r="L41" i="25"/>
  <c r="K41" i="25"/>
  <c r="H41" i="25"/>
  <c r="G41" i="25"/>
  <c r="F41" i="25"/>
  <c r="E41" i="25"/>
  <c r="D41" i="25"/>
  <c r="O40" i="25"/>
  <c r="L40" i="25"/>
  <c r="K40" i="25"/>
  <c r="H40" i="25"/>
  <c r="G40" i="25"/>
  <c r="F40" i="25"/>
  <c r="E40" i="25"/>
  <c r="D40" i="25"/>
  <c r="L39" i="25"/>
  <c r="K39" i="25"/>
  <c r="H39" i="25"/>
  <c r="G39" i="25"/>
  <c r="F39" i="25"/>
  <c r="E39" i="25"/>
  <c r="D39" i="25"/>
  <c r="P42" i="25"/>
  <c r="L38" i="25"/>
  <c r="K38" i="25"/>
  <c r="H38" i="25"/>
  <c r="G38" i="25"/>
  <c r="F38" i="25"/>
  <c r="E38" i="25"/>
  <c r="D38" i="25"/>
  <c r="O36" i="25"/>
  <c r="L36" i="25"/>
  <c r="K36" i="25"/>
  <c r="H36" i="25"/>
  <c r="G36" i="25"/>
  <c r="F36" i="25"/>
  <c r="E36" i="25"/>
  <c r="D36" i="25"/>
  <c r="L35" i="25"/>
  <c r="K35" i="25"/>
  <c r="H35" i="25"/>
  <c r="G35" i="25"/>
  <c r="F35" i="25"/>
  <c r="E35" i="25"/>
  <c r="D35" i="25"/>
  <c r="L34" i="25"/>
  <c r="K34" i="25"/>
  <c r="H34" i="25"/>
  <c r="G34" i="25"/>
  <c r="F34" i="25"/>
  <c r="E34" i="25"/>
  <c r="D34" i="25"/>
  <c r="P37" i="25"/>
  <c r="L33" i="25"/>
  <c r="K33" i="25"/>
  <c r="H33" i="25"/>
  <c r="G33" i="25"/>
  <c r="F33" i="25"/>
  <c r="E33" i="25"/>
  <c r="D33" i="25"/>
  <c r="L31" i="25"/>
  <c r="K31" i="25"/>
  <c r="H31" i="25"/>
  <c r="G31" i="25"/>
  <c r="F31" i="25"/>
  <c r="E31" i="25"/>
  <c r="D31" i="25"/>
  <c r="L30" i="25"/>
  <c r="K30" i="25"/>
  <c r="H30" i="25"/>
  <c r="G30" i="25"/>
  <c r="F30" i="25"/>
  <c r="E30" i="25"/>
  <c r="D30" i="25"/>
  <c r="L29" i="25"/>
  <c r="K29" i="25"/>
  <c r="H29" i="25"/>
  <c r="G29" i="25"/>
  <c r="F29" i="25"/>
  <c r="E29" i="25"/>
  <c r="D29" i="25"/>
  <c r="P32" i="25"/>
  <c r="L28" i="25"/>
  <c r="K28" i="25"/>
  <c r="H28" i="25"/>
  <c r="G28" i="25"/>
  <c r="F28" i="25"/>
  <c r="E28" i="25"/>
  <c r="D28" i="25"/>
  <c r="L26" i="25"/>
  <c r="K26" i="25"/>
  <c r="H26" i="25"/>
  <c r="G26" i="25"/>
  <c r="F26" i="25"/>
  <c r="E26" i="25"/>
  <c r="D26" i="25"/>
  <c r="L25" i="25"/>
  <c r="K25" i="25"/>
  <c r="H25" i="25"/>
  <c r="G25" i="25"/>
  <c r="F25" i="25"/>
  <c r="E25" i="25"/>
  <c r="D25" i="25"/>
  <c r="L24" i="25"/>
  <c r="K24" i="25"/>
  <c r="H24" i="25"/>
  <c r="G24" i="25"/>
  <c r="F24" i="25"/>
  <c r="E24" i="25"/>
  <c r="D24" i="25"/>
  <c r="P27" i="25"/>
  <c r="L23" i="25"/>
  <c r="K23" i="25"/>
  <c r="H23" i="25"/>
  <c r="G23" i="25"/>
  <c r="F23" i="25"/>
  <c r="E23" i="25"/>
  <c r="D23" i="25"/>
  <c r="L21" i="25"/>
  <c r="K21" i="25"/>
  <c r="H21" i="25"/>
  <c r="G21" i="25"/>
  <c r="F21" i="25"/>
  <c r="E21" i="25"/>
  <c r="D21" i="25"/>
  <c r="O20" i="25"/>
  <c r="L20" i="25"/>
  <c r="K20" i="25"/>
  <c r="H20" i="25"/>
  <c r="G20" i="25"/>
  <c r="F20" i="25"/>
  <c r="E20" i="25"/>
  <c r="D20" i="25"/>
  <c r="L19" i="25"/>
  <c r="K19" i="25"/>
  <c r="H19" i="25"/>
  <c r="G19" i="25"/>
  <c r="F19" i="25"/>
  <c r="E19" i="25"/>
  <c r="D19" i="25"/>
  <c r="P22" i="25"/>
  <c r="L18" i="25"/>
  <c r="K18" i="25"/>
  <c r="H18" i="25"/>
  <c r="G18" i="25"/>
  <c r="F18" i="25"/>
  <c r="E18" i="25"/>
  <c r="D18" i="25"/>
  <c r="L16" i="25"/>
  <c r="K16" i="25"/>
  <c r="H16" i="25"/>
  <c r="G16" i="25"/>
  <c r="F16" i="25"/>
  <c r="E16" i="25"/>
  <c r="O15" i="25"/>
  <c r="L15" i="25"/>
  <c r="K15" i="25"/>
  <c r="H15" i="25"/>
  <c r="G15" i="25"/>
  <c r="F15" i="25"/>
  <c r="E15" i="25"/>
  <c r="D15" i="25"/>
  <c r="L14" i="25"/>
  <c r="K14" i="25"/>
  <c r="H14" i="25"/>
  <c r="G14" i="25"/>
  <c r="F14" i="25"/>
  <c r="E14" i="25"/>
  <c r="P17" i="25"/>
  <c r="L13" i="25"/>
  <c r="K13" i="25"/>
  <c r="H13" i="25"/>
  <c r="G13" i="25"/>
  <c r="F13" i="25"/>
  <c r="E13" i="25"/>
  <c r="L11" i="25"/>
  <c r="K11" i="25"/>
  <c r="H11" i="25"/>
  <c r="G11" i="25"/>
  <c r="F11" i="25"/>
  <c r="E11" i="25"/>
  <c r="D11" i="25"/>
  <c r="O10" i="25"/>
  <c r="L10" i="25"/>
  <c r="K10" i="25"/>
  <c r="H10" i="25"/>
  <c r="G10" i="25"/>
  <c r="F10" i="25"/>
  <c r="E10" i="25"/>
  <c r="L9" i="25"/>
  <c r="K9" i="25"/>
  <c r="H9" i="25"/>
  <c r="G9" i="25"/>
  <c r="F9" i="25"/>
  <c r="E9" i="25"/>
  <c r="D9" i="25"/>
  <c r="P12" i="25"/>
  <c r="L8" i="25"/>
  <c r="K8" i="25"/>
  <c r="H8" i="25"/>
  <c r="G8" i="25"/>
  <c r="F8" i="25"/>
  <c r="E8" i="25"/>
  <c r="D8" i="25"/>
  <c r="L6" i="25"/>
  <c r="K6" i="25"/>
  <c r="H6" i="25"/>
  <c r="G6" i="25"/>
  <c r="F6" i="25"/>
  <c r="E6" i="25"/>
  <c r="D6" i="25"/>
  <c r="L5" i="25"/>
  <c r="K5" i="25"/>
  <c r="H5" i="25"/>
  <c r="G5" i="25"/>
  <c r="F5" i="25"/>
  <c r="E5" i="25"/>
  <c r="D5" i="25"/>
  <c r="L4" i="25"/>
  <c r="K4" i="25"/>
  <c r="H4" i="25"/>
  <c r="G4" i="25"/>
  <c r="F4" i="25"/>
  <c r="E4" i="25"/>
  <c r="D4" i="25"/>
  <c r="P7" i="25"/>
  <c r="L3" i="25"/>
  <c r="K3" i="25"/>
  <c r="H3" i="25"/>
  <c r="G3" i="25"/>
  <c r="F3" i="25"/>
  <c r="E3" i="25"/>
  <c r="D3" i="25"/>
  <c r="L41" i="24"/>
  <c r="K41" i="24"/>
  <c r="H41" i="24"/>
  <c r="G41" i="24"/>
  <c r="F41" i="24"/>
  <c r="E41" i="24"/>
  <c r="D41" i="24"/>
  <c r="L40" i="24"/>
  <c r="K40" i="24"/>
  <c r="H40" i="24"/>
  <c r="G40" i="24"/>
  <c r="F40" i="24"/>
  <c r="E40" i="24"/>
  <c r="D40" i="24"/>
  <c r="L39" i="24"/>
  <c r="K39" i="24"/>
  <c r="H39" i="24"/>
  <c r="G39" i="24"/>
  <c r="F39" i="24"/>
  <c r="E39" i="24"/>
  <c r="D39" i="24"/>
  <c r="P42" i="24"/>
  <c r="L38" i="24"/>
  <c r="K38" i="24"/>
  <c r="H38" i="24"/>
  <c r="G38" i="24"/>
  <c r="F38" i="24"/>
  <c r="E38" i="24"/>
  <c r="D38" i="24"/>
  <c r="L36" i="24"/>
  <c r="K36" i="24"/>
  <c r="H36" i="24"/>
  <c r="G36" i="24"/>
  <c r="F36" i="24"/>
  <c r="E36" i="24"/>
  <c r="D36" i="24"/>
  <c r="L35" i="24"/>
  <c r="K35" i="24"/>
  <c r="H35" i="24"/>
  <c r="G35" i="24"/>
  <c r="F35" i="24"/>
  <c r="E35" i="24"/>
  <c r="D35" i="24"/>
  <c r="L34" i="24"/>
  <c r="K34" i="24"/>
  <c r="H34" i="24"/>
  <c r="G34" i="24"/>
  <c r="F34" i="24"/>
  <c r="E34" i="24"/>
  <c r="D34" i="24"/>
  <c r="P37" i="24"/>
  <c r="L33" i="24"/>
  <c r="K33" i="24"/>
  <c r="H33" i="24"/>
  <c r="G33" i="24"/>
  <c r="F33" i="24"/>
  <c r="E33" i="24"/>
  <c r="D33" i="24"/>
  <c r="L31" i="24"/>
  <c r="K31" i="24"/>
  <c r="H31" i="24"/>
  <c r="G31" i="24"/>
  <c r="F31" i="24"/>
  <c r="E31" i="24"/>
  <c r="D31" i="24"/>
  <c r="L30" i="24"/>
  <c r="K30" i="24"/>
  <c r="H30" i="24"/>
  <c r="G30" i="24"/>
  <c r="F30" i="24"/>
  <c r="E30" i="24"/>
  <c r="D30" i="24"/>
  <c r="L29" i="24"/>
  <c r="K29" i="24"/>
  <c r="H29" i="24"/>
  <c r="G29" i="24"/>
  <c r="F29" i="24"/>
  <c r="E29" i="24"/>
  <c r="D29" i="24"/>
  <c r="P32" i="24"/>
  <c r="L28" i="24"/>
  <c r="K28" i="24"/>
  <c r="H28" i="24"/>
  <c r="G28" i="24"/>
  <c r="F28" i="24"/>
  <c r="E28" i="24"/>
  <c r="D28" i="24"/>
  <c r="L26" i="24"/>
  <c r="K26" i="24"/>
  <c r="H26" i="24"/>
  <c r="G26" i="24"/>
  <c r="F26" i="24"/>
  <c r="E26" i="24"/>
  <c r="D26" i="24"/>
  <c r="L25" i="24"/>
  <c r="K25" i="24"/>
  <c r="H25" i="24"/>
  <c r="G25" i="24"/>
  <c r="F25" i="24"/>
  <c r="E25" i="24"/>
  <c r="D25" i="24"/>
  <c r="L24" i="24"/>
  <c r="K24" i="24"/>
  <c r="H24" i="24"/>
  <c r="G24" i="24"/>
  <c r="F24" i="24"/>
  <c r="E24" i="24"/>
  <c r="D24" i="24"/>
  <c r="P27" i="24"/>
  <c r="L23" i="24"/>
  <c r="K23" i="24"/>
  <c r="H23" i="24"/>
  <c r="G23" i="24"/>
  <c r="F23" i="24"/>
  <c r="E23" i="24"/>
  <c r="D23" i="24"/>
  <c r="L21" i="24"/>
  <c r="K21" i="24"/>
  <c r="H21" i="24"/>
  <c r="G21" i="24"/>
  <c r="F21" i="24"/>
  <c r="E21" i="24"/>
  <c r="D21" i="24"/>
  <c r="L20" i="24"/>
  <c r="K20" i="24"/>
  <c r="H20" i="24"/>
  <c r="G20" i="24"/>
  <c r="F20" i="24"/>
  <c r="E20" i="24"/>
  <c r="D20" i="24"/>
  <c r="L19" i="24"/>
  <c r="K19" i="24"/>
  <c r="H19" i="24"/>
  <c r="G19" i="24"/>
  <c r="F19" i="24"/>
  <c r="E19" i="24"/>
  <c r="D19" i="24"/>
  <c r="P22" i="24"/>
  <c r="L18" i="24"/>
  <c r="K18" i="24"/>
  <c r="H18" i="24"/>
  <c r="G18" i="24"/>
  <c r="F18" i="24"/>
  <c r="E18" i="24"/>
  <c r="D18" i="24"/>
  <c r="L16" i="24"/>
  <c r="K16" i="24"/>
  <c r="H16" i="24"/>
  <c r="G16" i="24"/>
  <c r="F16" i="24"/>
  <c r="E16" i="24"/>
  <c r="L15" i="24"/>
  <c r="K15" i="24"/>
  <c r="H15" i="24"/>
  <c r="G15" i="24"/>
  <c r="F15" i="24"/>
  <c r="E15" i="24"/>
  <c r="D15" i="24"/>
  <c r="L14" i="24"/>
  <c r="K14" i="24"/>
  <c r="H14" i="24"/>
  <c r="G14" i="24"/>
  <c r="F14" i="24"/>
  <c r="E14" i="24"/>
  <c r="P17" i="24"/>
  <c r="L13" i="24"/>
  <c r="K13" i="24"/>
  <c r="H13" i="24"/>
  <c r="G13" i="24"/>
  <c r="F13" i="24"/>
  <c r="E13" i="24"/>
  <c r="L11" i="24"/>
  <c r="K11" i="24"/>
  <c r="H11" i="24"/>
  <c r="G11" i="24"/>
  <c r="F11" i="24"/>
  <c r="E11" i="24"/>
  <c r="D11" i="24"/>
  <c r="L10" i="24"/>
  <c r="K10" i="24"/>
  <c r="H10" i="24"/>
  <c r="G10" i="24"/>
  <c r="F10" i="24"/>
  <c r="E10" i="24"/>
  <c r="L9" i="24"/>
  <c r="K9" i="24"/>
  <c r="H9" i="24"/>
  <c r="G9" i="24"/>
  <c r="F9" i="24"/>
  <c r="E9" i="24"/>
  <c r="D9" i="24"/>
  <c r="P12" i="24"/>
  <c r="L8" i="24"/>
  <c r="K8" i="24"/>
  <c r="H8" i="24"/>
  <c r="G8" i="24"/>
  <c r="F8" i="24"/>
  <c r="E8" i="24"/>
  <c r="D8" i="24"/>
  <c r="L6" i="24"/>
  <c r="K6" i="24"/>
  <c r="H6" i="24"/>
  <c r="G6" i="24"/>
  <c r="F6" i="24"/>
  <c r="E6" i="24"/>
  <c r="D6" i="24"/>
  <c r="L5" i="24"/>
  <c r="K5" i="24"/>
  <c r="H5" i="24"/>
  <c r="G5" i="24"/>
  <c r="F5" i="24"/>
  <c r="E5" i="24"/>
  <c r="D5" i="24"/>
  <c r="L4" i="24"/>
  <c r="K4" i="24"/>
  <c r="H4" i="24"/>
  <c r="G4" i="24"/>
  <c r="F4" i="24"/>
  <c r="E4" i="24"/>
  <c r="D4" i="24"/>
  <c r="P7" i="24"/>
  <c r="L3" i="24"/>
  <c r="K3" i="24"/>
  <c r="H3" i="24"/>
  <c r="G3" i="24"/>
  <c r="F3" i="24"/>
  <c r="E3" i="24"/>
  <c r="D3" i="24"/>
  <c r="M132" i="12"/>
  <c r="N132" i="12"/>
  <c r="M131" i="12"/>
  <c r="N131" i="12"/>
  <c r="M120" i="12"/>
  <c r="N120" i="12"/>
  <c r="M119" i="12"/>
  <c r="N119" i="12"/>
  <c r="M118" i="12"/>
  <c r="N118" i="12"/>
  <c r="M111" i="12"/>
  <c r="M110" i="12"/>
  <c r="N104" i="12"/>
  <c r="M94" i="12"/>
  <c r="L3" i="22"/>
  <c r="K3" i="22"/>
  <c r="J3" i="22"/>
  <c r="G3" i="22"/>
  <c r="F5" i="22"/>
  <c r="E5" i="22"/>
  <c r="D5" i="22"/>
  <c r="L8" i="22"/>
  <c r="K8" i="22"/>
  <c r="J8" i="22"/>
  <c r="G8" i="22"/>
  <c r="F6" i="22"/>
  <c r="E6" i="22"/>
  <c r="D6" i="22"/>
  <c r="L9" i="22"/>
  <c r="K9" i="22"/>
  <c r="J9" i="22"/>
  <c r="G9" i="22"/>
  <c r="F4" i="22"/>
  <c r="E4" i="22"/>
  <c r="D4" i="22"/>
  <c r="L4" i="22"/>
  <c r="K4" i="22"/>
  <c r="J4" i="22"/>
  <c r="G4" i="22"/>
  <c r="F12" i="22"/>
  <c r="E12" i="22"/>
  <c r="D12" i="22"/>
  <c r="L6" i="22"/>
  <c r="K6" i="22"/>
  <c r="J6" i="22"/>
  <c r="G6" i="22"/>
  <c r="F10" i="22"/>
  <c r="E10" i="22"/>
  <c r="D10" i="22"/>
  <c r="L7" i="22"/>
  <c r="K7" i="22"/>
  <c r="J7" i="22"/>
  <c r="G7" i="22"/>
  <c r="F7" i="22"/>
  <c r="E7" i="22"/>
  <c r="D7" i="22"/>
  <c r="L10" i="22"/>
  <c r="K10" i="22"/>
  <c r="J10" i="22"/>
  <c r="G10" i="22"/>
  <c r="F9" i="22"/>
  <c r="E9" i="22"/>
  <c r="D9" i="22"/>
  <c r="L11" i="22"/>
  <c r="K11" i="22"/>
  <c r="J11" i="22"/>
  <c r="G11" i="22"/>
  <c r="F8" i="22"/>
  <c r="E8" i="22"/>
  <c r="D8" i="22"/>
  <c r="L12" i="22"/>
  <c r="K12" i="22"/>
  <c r="J12" i="22"/>
  <c r="G12" i="22"/>
  <c r="F3" i="22"/>
  <c r="E3" i="22"/>
  <c r="D3" i="22"/>
  <c r="L5" i="22"/>
  <c r="K5" i="22"/>
  <c r="J5" i="22"/>
  <c r="G5" i="22"/>
  <c r="F11" i="22"/>
  <c r="E11" i="22"/>
  <c r="D11" i="22"/>
  <c r="L9" i="21"/>
  <c r="K9" i="21"/>
  <c r="J9" i="21"/>
  <c r="G9" i="21"/>
  <c r="F9" i="21"/>
  <c r="E9" i="21"/>
  <c r="D9" i="21"/>
  <c r="L5" i="21"/>
  <c r="K5" i="21"/>
  <c r="J5" i="21"/>
  <c r="G5" i="21"/>
  <c r="F5" i="21"/>
  <c r="E5" i="21"/>
  <c r="D5" i="21"/>
  <c r="L11" i="21"/>
  <c r="K11" i="21"/>
  <c r="J11" i="21"/>
  <c r="G11" i="21"/>
  <c r="F11" i="21"/>
  <c r="E11" i="21"/>
  <c r="D11" i="21"/>
  <c r="L4" i="21"/>
  <c r="K4" i="21"/>
  <c r="J4" i="21"/>
  <c r="G4" i="21"/>
  <c r="F4" i="21"/>
  <c r="E4" i="21"/>
  <c r="D4" i="21"/>
  <c r="L13" i="8"/>
  <c r="K13" i="8"/>
  <c r="J13" i="8"/>
  <c r="G13" i="8"/>
  <c r="F13" i="8"/>
  <c r="E13" i="8"/>
  <c r="D13" i="8"/>
  <c r="L8" i="8"/>
  <c r="K8" i="8"/>
  <c r="J8" i="8"/>
  <c r="G8" i="8"/>
  <c r="F8" i="8"/>
  <c r="E8" i="8"/>
  <c r="D8" i="8"/>
  <c r="L16" i="8"/>
  <c r="K16" i="8"/>
  <c r="J16" i="8"/>
  <c r="G16" i="8"/>
  <c r="F16" i="8"/>
  <c r="E16" i="8"/>
  <c r="D16" i="8"/>
  <c r="L9" i="8"/>
  <c r="K9" i="8"/>
  <c r="J9" i="8"/>
  <c r="G9" i="8"/>
  <c r="F9" i="8"/>
  <c r="E9" i="8"/>
  <c r="D9" i="8"/>
  <c r="L11" i="8"/>
  <c r="K11" i="8"/>
  <c r="J11" i="8"/>
  <c r="G11" i="8"/>
  <c r="F11" i="8"/>
  <c r="E11" i="8"/>
  <c r="D11" i="8"/>
  <c r="L7" i="8"/>
  <c r="K7" i="8"/>
  <c r="J7" i="8"/>
  <c r="G7" i="8"/>
  <c r="F7" i="8"/>
  <c r="E7" i="8"/>
  <c r="D7" i="8"/>
  <c r="L15" i="8"/>
  <c r="K15" i="8"/>
  <c r="J15" i="8"/>
  <c r="G15" i="8"/>
  <c r="F15" i="8"/>
  <c r="E15" i="8"/>
  <c r="D15" i="8"/>
  <c r="L12" i="21"/>
  <c r="K12" i="21"/>
  <c r="J12" i="21"/>
  <c r="G12" i="21"/>
  <c r="F12" i="21"/>
  <c r="E12" i="21"/>
  <c r="D12" i="21"/>
  <c r="L3" i="21"/>
  <c r="K3" i="21"/>
  <c r="J3" i="21"/>
  <c r="G3" i="21"/>
  <c r="F3" i="21"/>
  <c r="E3" i="21"/>
  <c r="D3" i="21"/>
  <c r="L6" i="21"/>
  <c r="K6" i="21"/>
  <c r="J6" i="21"/>
  <c r="G6" i="21"/>
  <c r="F6" i="21"/>
  <c r="E6" i="21"/>
  <c r="D6" i="21"/>
  <c r="L10" i="21"/>
  <c r="K10" i="21"/>
  <c r="J10" i="21"/>
  <c r="G10" i="21"/>
  <c r="F10" i="21"/>
  <c r="E10" i="21"/>
  <c r="D10" i="21"/>
  <c r="L8" i="21"/>
  <c r="K8" i="21"/>
  <c r="J8" i="21"/>
  <c r="G8" i="21"/>
  <c r="F8" i="21"/>
  <c r="E8" i="21"/>
  <c r="D8" i="21"/>
  <c r="L7" i="21"/>
  <c r="K7" i="21"/>
  <c r="J7" i="21"/>
  <c r="G7" i="21"/>
  <c r="F7" i="21"/>
  <c r="E7" i="21"/>
  <c r="D7" i="21"/>
  <c r="L13" i="21"/>
  <c r="K13" i="21"/>
  <c r="J13" i="21"/>
  <c r="G13" i="21"/>
  <c r="F13" i="21"/>
  <c r="E13" i="21"/>
  <c r="D13" i="21"/>
  <c r="L5" i="20"/>
  <c r="K5" i="20"/>
  <c r="J5" i="20"/>
  <c r="G5" i="20"/>
  <c r="F5" i="20"/>
  <c r="E5" i="20"/>
  <c r="D5" i="20"/>
  <c r="L4" i="20"/>
  <c r="K4" i="20"/>
  <c r="J4" i="20"/>
  <c r="G4" i="20"/>
  <c r="F4" i="20"/>
  <c r="E4" i="20"/>
  <c r="D4" i="20"/>
  <c r="L6" i="20"/>
  <c r="K6" i="20"/>
  <c r="J6" i="20"/>
  <c r="G6" i="20"/>
  <c r="F6" i="20"/>
  <c r="E6" i="20"/>
  <c r="D6" i="20"/>
  <c r="L3" i="20"/>
  <c r="K3" i="20"/>
  <c r="J3" i="20"/>
  <c r="G3" i="20"/>
  <c r="F3" i="20"/>
  <c r="E3" i="20"/>
  <c r="D3" i="20"/>
  <c r="L23" i="18"/>
  <c r="K23" i="18"/>
  <c r="J23" i="18"/>
  <c r="G23" i="18"/>
  <c r="F23" i="18"/>
  <c r="E23" i="18"/>
  <c r="D23" i="18"/>
  <c r="L4" i="18"/>
  <c r="K4" i="18"/>
  <c r="J4" i="18"/>
  <c r="G4" i="18"/>
  <c r="F4" i="18"/>
  <c r="E4" i="18"/>
  <c r="D4" i="18"/>
  <c r="L16" i="18"/>
  <c r="K16" i="18"/>
  <c r="J16" i="18"/>
  <c r="G16" i="18"/>
  <c r="F16" i="18"/>
  <c r="E16" i="18"/>
  <c r="D16" i="18"/>
  <c r="L11" i="18"/>
  <c r="K11" i="18"/>
  <c r="J11" i="18"/>
  <c r="G11" i="18"/>
  <c r="F11" i="18"/>
  <c r="E11" i="18"/>
  <c r="D11" i="18"/>
  <c r="L12" i="18"/>
  <c r="K12" i="18"/>
  <c r="J12" i="18"/>
  <c r="G12" i="18"/>
  <c r="F12" i="18"/>
  <c r="E12" i="18"/>
  <c r="D12" i="18"/>
  <c r="L15" i="18"/>
  <c r="K15" i="18"/>
  <c r="J15" i="18"/>
  <c r="G15" i="18"/>
  <c r="F15" i="18"/>
  <c r="E15" i="18"/>
  <c r="D15" i="18"/>
  <c r="K4" i="19"/>
  <c r="J4" i="19"/>
  <c r="G4" i="19"/>
  <c r="F4" i="19"/>
  <c r="E4" i="19"/>
  <c r="D4" i="19"/>
  <c r="L19" i="19"/>
  <c r="K19" i="19"/>
  <c r="J19" i="19"/>
  <c r="G19" i="19"/>
  <c r="F19" i="19"/>
  <c r="E19" i="19"/>
  <c r="D19" i="19"/>
  <c r="L7" i="19"/>
  <c r="K7" i="19"/>
  <c r="J7" i="19"/>
  <c r="G7" i="19"/>
  <c r="F7" i="19"/>
  <c r="E7" i="19"/>
  <c r="D7" i="19"/>
  <c r="L5" i="19"/>
  <c r="K5" i="19"/>
  <c r="J5" i="19"/>
  <c r="G5" i="19"/>
  <c r="F5" i="19"/>
  <c r="E5" i="19"/>
  <c r="D5" i="19"/>
  <c r="L12" i="19"/>
  <c r="K12" i="19"/>
  <c r="J12" i="19"/>
  <c r="G12" i="19"/>
  <c r="F12" i="19"/>
  <c r="E12" i="19"/>
  <c r="D12" i="19"/>
  <c r="K3" i="19"/>
  <c r="J3" i="19"/>
  <c r="G3" i="19"/>
  <c r="F3" i="19"/>
  <c r="E3" i="19"/>
  <c r="D3" i="19"/>
  <c r="L14" i="19"/>
  <c r="K14" i="19"/>
  <c r="J14" i="19"/>
  <c r="G14" i="19"/>
  <c r="F14" i="19"/>
  <c r="E14" i="19"/>
  <c r="D14" i="19"/>
  <c r="L9" i="19"/>
  <c r="K9" i="19"/>
  <c r="J9" i="19"/>
  <c r="G9" i="19"/>
  <c r="F9" i="19"/>
  <c r="E9" i="19"/>
  <c r="D9" i="19"/>
  <c r="L8" i="19"/>
  <c r="K8" i="19"/>
  <c r="J8" i="19"/>
  <c r="G8" i="19"/>
  <c r="F8" i="19"/>
  <c r="E8" i="19"/>
  <c r="D8" i="19"/>
  <c r="L6" i="19"/>
  <c r="K6" i="19"/>
  <c r="J6" i="19"/>
  <c r="F6" i="19"/>
  <c r="E6" i="19"/>
  <c r="D6" i="19"/>
  <c r="L18" i="19"/>
  <c r="K18" i="19"/>
  <c r="J18" i="19"/>
  <c r="G18" i="19"/>
  <c r="F18" i="19"/>
  <c r="E18" i="19"/>
  <c r="D18" i="19"/>
  <c r="L16" i="19"/>
  <c r="K16" i="19"/>
  <c r="J16" i="19"/>
  <c r="G16" i="19"/>
  <c r="F16" i="19"/>
  <c r="E16" i="19"/>
  <c r="D16" i="19"/>
  <c r="L11" i="19"/>
  <c r="K11" i="19"/>
  <c r="J11" i="19"/>
  <c r="G11" i="19"/>
  <c r="F11" i="19"/>
  <c r="E11" i="19"/>
  <c r="D11" i="19"/>
  <c r="L15" i="19"/>
  <c r="K15" i="19"/>
  <c r="J15" i="19"/>
  <c r="G15" i="19"/>
  <c r="F15" i="19"/>
  <c r="E15" i="19"/>
  <c r="D15" i="19"/>
  <c r="L17" i="19"/>
  <c r="K17" i="19"/>
  <c r="J17" i="19"/>
  <c r="G17" i="19"/>
  <c r="F17" i="19"/>
  <c r="E17" i="19"/>
  <c r="D17" i="19"/>
  <c r="L10" i="19"/>
  <c r="K10" i="19"/>
  <c r="J10" i="19"/>
  <c r="G10" i="19"/>
  <c r="F10" i="19"/>
  <c r="E10" i="19"/>
  <c r="D10" i="19"/>
  <c r="L13" i="19"/>
  <c r="K13" i="19"/>
  <c r="J13" i="19"/>
  <c r="G13" i="19"/>
  <c r="F13" i="19"/>
  <c r="E13" i="19"/>
  <c r="D13" i="19"/>
  <c r="L17" i="18"/>
  <c r="K17" i="18"/>
  <c r="J17" i="18"/>
  <c r="G17" i="18"/>
  <c r="F17" i="18"/>
  <c r="E17" i="18"/>
  <c r="D17" i="18"/>
  <c r="L6" i="18"/>
  <c r="K6" i="18"/>
  <c r="J6" i="18"/>
  <c r="G6" i="18"/>
  <c r="F6" i="18"/>
  <c r="E6" i="18"/>
  <c r="D6" i="18"/>
  <c r="L3" i="18"/>
  <c r="K3" i="18"/>
  <c r="J3" i="18"/>
  <c r="G3" i="18"/>
  <c r="F3" i="18"/>
  <c r="E3" i="18"/>
  <c r="D3" i="18"/>
  <c r="L13" i="18"/>
  <c r="K13" i="18"/>
  <c r="J13" i="18"/>
  <c r="G13" i="18"/>
  <c r="F13" i="18"/>
  <c r="E13" i="18"/>
  <c r="D13" i="18"/>
  <c r="L10" i="18"/>
  <c r="K10" i="18"/>
  <c r="J10" i="18"/>
  <c r="G10" i="18"/>
  <c r="F10" i="18"/>
  <c r="E10" i="18"/>
  <c r="D10" i="18"/>
  <c r="L5" i="18"/>
  <c r="K5" i="18"/>
  <c r="J5" i="18"/>
  <c r="G5" i="18"/>
  <c r="F5" i="18"/>
  <c r="E5" i="18"/>
  <c r="D5" i="18"/>
  <c r="L14" i="18"/>
  <c r="K14" i="18"/>
  <c r="J14" i="18"/>
  <c r="G14" i="18"/>
  <c r="F14" i="18"/>
  <c r="E14" i="18"/>
  <c r="D14" i="18"/>
  <c r="L8" i="18"/>
  <c r="K8" i="18"/>
  <c r="J8" i="18"/>
  <c r="G8" i="18"/>
  <c r="F8" i="18"/>
  <c r="E8" i="18"/>
  <c r="D8" i="18"/>
  <c r="L9" i="18"/>
  <c r="K9" i="18"/>
  <c r="J9" i="18"/>
  <c r="G9" i="18"/>
  <c r="F9" i="18"/>
  <c r="E9" i="18"/>
  <c r="D9" i="18"/>
  <c r="L7" i="18"/>
  <c r="K7" i="18"/>
  <c r="J7" i="18"/>
  <c r="G7" i="18"/>
  <c r="F7" i="18"/>
  <c r="E7" i="18"/>
  <c r="D7" i="18"/>
  <c r="J11" i="9"/>
  <c r="J10" i="9"/>
  <c r="J18" i="9"/>
  <c r="J21" i="9"/>
  <c r="J8" i="9"/>
  <c r="J23" i="9"/>
  <c r="J14" i="9"/>
  <c r="J6" i="9"/>
  <c r="J24" i="9"/>
  <c r="J12" i="9"/>
  <c r="J4" i="9"/>
  <c r="J16" i="9"/>
  <c r="J15" i="9"/>
  <c r="J22" i="9"/>
  <c r="J7" i="9"/>
  <c r="J25" i="9"/>
  <c r="J19" i="9"/>
  <c r="J26" i="9"/>
  <c r="J27" i="9"/>
  <c r="J13" i="9"/>
  <c r="J17" i="9"/>
  <c r="J9" i="9"/>
  <c r="J20" i="9"/>
  <c r="J5" i="9"/>
  <c r="J28" i="9"/>
  <c r="J3" i="9"/>
  <c r="J7" i="6"/>
  <c r="J22" i="6"/>
  <c r="J13" i="6"/>
  <c r="J25" i="6"/>
  <c r="J26" i="6"/>
  <c r="J19" i="6"/>
  <c r="J3" i="6"/>
  <c r="J8" i="6"/>
  <c r="J20" i="6"/>
  <c r="J15" i="6"/>
  <c r="J17" i="6"/>
  <c r="J5" i="6"/>
  <c r="J18" i="6"/>
  <c r="J6" i="6"/>
  <c r="J10" i="6"/>
  <c r="J27" i="6"/>
  <c r="J23" i="6"/>
  <c r="J24" i="6"/>
  <c r="J11" i="6"/>
  <c r="J14" i="6"/>
  <c r="J4" i="6"/>
  <c r="J21" i="6"/>
  <c r="J9" i="6"/>
  <c r="J16" i="6"/>
  <c r="J12" i="6"/>
  <c r="J4" i="10"/>
  <c r="J5" i="10"/>
  <c r="J6" i="10"/>
  <c r="J7" i="10"/>
  <c r="J8" i="10"/>
  <c r="J9" i="10"/>
  <c r="J10" i="10"/>
  <c r="J3" i="10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3" i="11"/>
  <c r="J6" i="8"/>
  <c r="J3" i="8"/>
  <c r="J14" i="8"/>
  <c r="J5" i="8"/>
  <c r="J10" i="8"/>
  <c r="J12" i="8"/>
  <c r="J4" i="8"/>
  <c r="J3" i="7"/>
  <c r="J8" i="7"/>
  <c r="J9" i="7"/>
  <c r="J6" i="7"/>
  <c r="J5" i="7"/>
  <c r="J4" i="7"/>
  <c r="J10" i="7"/>
  <c r="J7" i="7"/>
  <c r="L28" i="9"/>
  <c r="K28" i="9"/>
  <c r="G28" i="9"/>
  <c r="F28" i="9"/>
  <c r="E28" i="9"/>
  <c r="D28" i="9"/>
  <c r="L5" i="9"/>
  <c r="K5" i="9"/>
  <c r="G5" i="9"/>
  <c r="F5" i="9"/>
  <c r="E5" i="9"/>
  <c r="D5" i="9"/>
  <c r="M174" i="12"/>
  <c r="N174" i="12"/>
  <c r="M173" i="12"/>
  <c r="N173" i="12"/>
  <c r="M172" i="12"/>
  <c r="N172" i="12"/>
  <c r="M171" i="12"/>
  <c r="N171" i="12"/>
  <c r="M169" i="12"/>
  <c r="N169" i="12"/>
  <c r="M167" i="12"/>
  <c r="N167" i="12"/>
  <c r="M166" i="12"/>
  <c r="N166" i="12"/>
  <c r="M165" i="12"/>
  <c r="N165" i="12"/>
  <c r="M164" i="12"/>
  <c r="N164" i="12"/>
  <c r="M163" i="12"/>
  <c r="N163" i="12"/>
  <c r="M162" i="12"/>
  <c r="N162" i="12"/>
  <c r="M161" i="12"/>
  <c r="N161" i="12"/>
  <c r="M160" i="12"/>
  <c r="N160" i="12"/>
  <c r="M159" i="12"/>
  <c r="N159" i="12"/>
  <c r="M158" i="12"/>
  <c r="N158" i="12"/>
  <c r="M157" i="12"/>
  <c r="N157" i="12"/>
  <c r="M156" i="12"/>
  <c r="N156" i="12"/>
  <c r="M155" i="12"/>
  <c r="N155" i="12"/>
  <c r="M154" i="12"/>
  <c r="N154" i="12"/>
  <c r="M153" i="12"/>
  <c r="N153" i="12"/>
  <c r="M138" i="12"/>
  <c r="N138" i="12"/>
  <c r="M134" i="12"/>
  <c r="N134" i="12"/>
  <c r="M133" i="12"/>
  <c r="N133" i="12"/>
  <c r="M77" i="12"/>
  <c r="N77" i="12"/>
  <c r="M76" i="12"/>
  <c r="N76" i="12"/>
  <c r="M50" i="12"/>
  <c r="M49" i="12"/>
  <c r="N47" i="12"/>
  <c r="M46" i="12"/>
  <c r="M45" i="12"/>
  <c r="M42" i="12"/>
  <c r="M12" i="12"/>
  <c r="M14" i="12"/>
  <c r="N14" i="12"/>
  <c r="M15" i="12"/>
  <c r="N15" i="12"/>
  <c r="M32" i="12"/>
  <c r="N32" i="12"/>
  <c r="M30" i="12"/>
  <c r="M29" i="12"/>
  <c r="L16" i="6"/>
  <c r="K16" i="6"/>
  <c r="G16" i="6"/>
  <c r="F16" i="6"/>
  <c r="E16" i="6"/>
  <c r="D16" i="6"/>
  <c r="D12" i="6"/>
  <c r="M7" i="21"/>
  <c r="N7" i="21"/>
  <c r="M12" i="22"/>
  <c r="N12" i="22"/>
  <c r="N19" i="24"/>
  <c r="N39" i="24"/>
  <c r="N18" i="24"/>
  <c r="N110" i="12"/>
  <c r="N40" i="24"/>
  <c r="N25" i="24"/>
  <c r="N111" i="12"/>
  <c r="N41" i="24"/>
  <c r="M61" i="25"/>
  <c r="M24" i="24"/>
  <c r="M34" i="24"/>
  <c r="M39" i="24"/>
  <c r="N48" i="12"/>
  <c r="N51" i="25"/>
  <c r="N29" i="12"/>
  <c r="N5" i="25"/>
  <c r="N49" i="12"/>
  <c r="N55" i="25"/>
  <c r="N45" i="25"/>
  <c r="N33" i="25"/>
  <c r="N11" i="25"/>
  <c r="N12" i="12"/>
  <c r="N28" i="25"/>
  <c r="N30" i="12"/>
  <c r="N6" i="25"/>
  <c r="N38" i="12"/>
  <c r="N24" i="25"/>
  <c r="N42" i="12"/>
  <c r="N36" i="25"/>
  <c r="N46" i="12"/>
  <c r="N46" i="25"/>
  <c r="N50" i="12"/>
  <c r="N56" i="25"/>
  <c r="N50" i="25"/>
  <c r="N34" i="25"/>
  <c r="M25" i="25"/>
  <c r="M26" i="25"/>
  <c r="M29" i="25"/>
  <c r="M34" i="25"/>
  <c r="M58" i="25"/>
  <c r="M14" i="25"/>
  <c r="M13" i="25"/>
  <c r="M20" i="24"/>
  <c r="M21" i="24"/>
  <c r="M43" i="25"/>
  <c r="M59" i="25"/>
  <c r="M11" i="25"/>
  <c r="M3" i="25"/>
  <c r="M5" i="25"/>
  <c r="M8" i="25"/>
  <c r="M20" i="25"/>
  <c r="M23" i="25"/>
  <c r="M6" i="25"/>
  <c r="M16" i="25"/>
  <c r="M21" i="25"/>
  <c r="M38" i="25"/>
  <c r="M39" i="25"/>
  <c r="M49" i="25"/>
  <c r="M54" i="25"/>
  <c r="M31" i="25"/>
  <c r="M35" i="25"/>
  <c r="M40" i="25"/>
  <c r="M45" i="25"/>
  <c r="M50" i="25"/>
  <c r="M4" i="25"/>
  <c r="M10" i="25"/>
  <c r="M18" i="25"/>
  <c r="M19" i="25"/>
  <c r="M36" i="25"/>
  <c r="M46" i="25"/>
  <c r="M51" i="25"/>
  <c r="M56" i="25"/>
  <c r="M60" i="25"/>
  <c r="M55" i="25"/>
  <c r="M53" i="25"/>
  <c r="M48" i="25"/>
  <c r="M44" i="25"/>
  <c r="M41" i="25"/>
  <c r="M33" i="25"/>
  <c r="M28" i="25"/>
  <c r="M30" i="25"/>
  <c r="M24" i="25"/>
  <c r="M15" i="25"/>
  <c r="M9" i="25"/>
  <c r="M3" i="24"/>
  <c r="M19" i="24"/>
  <c r="M28" i="24"/>
  <c r="M13" i="24"/>
  <c r="M41" i="24"/>
  <c r="M30" i="24"/>
  <c r="M25" i="24"/>
  <c r="M14" i="24"/>
  <c r="M15" i="24"/>
  <c r="M10" i="24"/>
  <c r="M8" i="24"/>
  <c r="M5" i="24"/>
  <c r="M6" i="24"/>
  <c r="M9" i="24"/>
  <c r="M23" i="24"/>
  <c r="M35" i="24"/>
  <c r="M40" i="24"/>
  <c r="M11" i="24"/>
  <c r="M16" i="24"/>
  <c r="M18" i="24"/>
  <c r="M31" i="24"/>
  <c r="M36" i="24"/>
  <c r="M4" i="24"/>
  <c r="M26" i="24"/>
  <c r="M29" i="24"/>
  <c r="M33" i="24"/>
  <c r="M38" i="24"/>
  <c r="M7" i="8"/>
  <c r="N7" i="8"/>
  <c r="M8" i="8"/>
  <c r="N8" i="8"/>
  <c r="M10" i="22"/>
  <c r="N10" i="22"/>
  <c r="M9" i="22"/>
  <c r="N9" i="22"/>
  <c r="M15" i="8"/>
  <c r="N15" i="8"/>
  <c r="M16" i="8"/>
  <c r="N16" i="8"/>
  <c r="P15" i="8"/>
  <c r="M11" i="21"/>
  <c r="N11" i="21"/>
  <c r="M11" i="22"/>
  <c r="N11" i="22"/>
  <c r="M4" i="22"/>
  <c r="N4" i="22"/>
  <c r="M3" i="22"/>
  <c r="N3" i="22"/>
  <c r="P10" i="22"/>
  <c r="M9" i="8"/>
  <c r="N9" i="8"/>
  <c r="M4" i="21"/>
  <c r="N4" i="21"/>
  <c r="M5" i="22"/>
  <c r="N5" i="22"/>
  <c r="M6" i="22"/>
  <c r="N6" i="22"/>
  <c r="M8" i="22"/>
  <c r="N8" i="22"/>
  <c r="M7" i="22"/>
  <c r="N7" i="22"/>
  <c r="P9" i="22"/>
  <c r="M11" i="8"/>
  <c r="N11" i="8"/>
  <c r="M13" i="8"/>
  <c r="N13" i="8"/>
  <c r="K14" i="8"/>
  <c r="L14" i="8"/>
  <c r="M14" i="8"/>
  <c r="N14" i="8"/>
  <c r="P13" i="8"/>
  <c r="M9" i="21"/>
  <c r="N9" i="21"/>
  <c r="M10" i="21"/>
  <c r="N10" i="21"/>
  <c r="P9" i="21"/>
  <c r="M23" i="18"/>
  <c r="N23" i="18"/>
  <c r="M5" i="21"/>
  <c r="N5" i="21"/>
  <c r="M12" i="21"/>
  <c r="N12" i="21"/>
  <c r="M8" i="21"/>
  <c r="N8" i="21"/>
  <c r="P7" i="21"/>
  <c r="Q10" i="21"/>
  <c r="M13" i="21"/>
  <c r="N13" i="21"/>
  <c r="M5" i="20"/>
  <c r="N5" i="20"/>
  <c r="M6" i="20"/>
  <c r="N6" i="20"/>
  <c r="Q6" i="20"/>
  <c r="M15" i="18"/>
  <c r="N15" i="18"/>
  <c r="M13" i="18"/>
  <c r="N13" i="18"/>
  <c r="R13" i="18"/>
  <c r="M4" i="18"/>
  <c r="N4" i="18"/>
  <c r="M17" i="18"/>
  <c r="N17" i="18"/>
  <c r="R17" i="18"/>
  <c r="M16" i="18"/>
  <c r="N16" i="18"/>
  <c r="R16" i="18"/>
  <c r="M4" i="20"/>
  <c r="N4" i="20"/>
  <c r="Q4" i="20"/>
  <c r="M3" i="21"/>
  <c r="N3" i="21"/>
  <c r="M6" i="21"/>
  <c r="N6" i="21"/>
  <c r="P10" i="21"/>
  <c r="M11" i="18"/>
  <c r="N11" i="18"/>
  <c r="M9" i="19"/>
  <c r="N9" i="19"/>
  <c r="M5" i="19"/>
  <c r="N5" i="19"/>
  <c r="M7" i="19"/>
  <c r="N7" i="19"/>
  <c r="M12" i="18"/>
  <c r="N12" i="18"/>
  <c r="M3" i="20"/>
  <c r="N3" i="20"/>
  <c r="M11" i="19"/>
  <c r="N11" i="19"/>
  <c r="M8" i="19"/>
  <c r="N8" i="19"/>
  <c r="M12" i="19"/>
  <c r="N12" i="19"/>
  <c r="M3" i="19"/>
  <c r="N3" i="19"/>
  <c r="M17" i="19"/>
  <c r="N17" i="19"/>
  <c r="M4" i="19"/>
  <c r="N4" i="19"/>
  <c r="P19" i="19"/>
  <c r="M15" i="19"/>
  <c r="N15" i="19"/>
  <c r="M13" i="19"/>
  <c r="N13" i="19"/>
  <c r="M10" i="19"/>
  <c r="N10" i="19"/>
  <c r="M18" i="19"/>
  <c r="N18" i="19"/>
  <c r="M6" i="19"/>
  <c r="N6" i="19"/>
  <c r="M16" i="19"/>
  <c r="N16" i="19"/>
  <c r="M14" i="19"/>
  <c r="N14" i="19"/>
  <c r="Q9" i="19"/>
  <c r="M6" i="18"/>
  <c r="N6" i="18"/>
  <c r="M5" i="9"/>
  <c r="N5" i="9"/>
  <c r="M9" i="18"/>
  <c r="N9" i="18"/>
  <c r="M10" i="18"/>
  <c r="N10" i="18"/>
  <c r="M16" i="6"/>
  <c r="N16" i="6"/>
  <c r="N23" i="6"/>
  <c r="K17" i="6"/>
  <c r="L17" i="6"/>
  <c r="M17" i="6"/>
  <c r="N17" i="6"/>
  <c r="P16" i="6"/>
  <c r="M7" i="18"/>
  <c r="N7" i="18"/>
  <c r="M5" i="18"/>
  <c r="N5" i="18"/>
  <c r="M14" i="18"/>
  <c r="N14" i="18"/>
  <c r="M8" i="18"/>
  <c r="N8" i="18"/>
  <c r="M3" i="18"/>
  <c r="N3" i="18"/>
  <c r="M124" i="12"/>
  <c r="N124" i="12"/>
  <c r="M125" i="12"/>
  <c r="N125" i="12"/>
  <c r="M137" i="12"/>
  <c r="N137" i="12"/>
  <c r="M126" i="12"/>
  <c r="N126" i="12"/>
  <c r="P16" i="8"/>
  <c r="P11" i="21"/>
  <c r="P8" i="22"/>
  <c r="P12" i="22"/>
  <c r="K10" i="8"/>
  <c r="L10" i="8"/>
  <c r="M10" i="8"/>
  <c r="N10" i="8"/>
  <c r="P9" i="8"/>
  <c r="P11" i="22"/>
  <c r="Q12" i="21"/>
  <c r="P12" i="21"/>
  <c r="P5" i="21"/>
  <c r="P4" i="21"/>
  <c r="K12" i="8"/>
  <c r="L12" i="8"/>
  <c r="M12" i="8"/>
  <c r="N12" i="8"/>
  <c r="P11" i="8"/>
  <c r="P8" i="8"/>
  <c r="P7" i="8"/>
  <c r="Q8" i="8"/>
  <c r="P3" i="22"/>
  <c r="Q9" i="8"/>
  <c r="P5" i="22"/>
  <c r="Q16" i="8"/>
  <c r="P4" i="22"/>
  <c r="Q5" i="21"/>
  <c r="P12" i="19"/>
  <c r="P6" i="22"/>
  <c r="Q9" i="21"/>
  <c r="Q17" i="18"/>
  <c r="P8" i="21"/>
  <c r="P7" i="22"/>
  <c r="P3" i="21"/>
  <c r="P13" i="21"/>
  <c r="P5" i="20"/>
  <c r="P6" i="20"/>
  <c r="P3" i="20"/>
  <c r="P15" i="19"/>
  <c r="P17" i="19"/>
  <c r="Q6" i="21"/>
  <c r="Q3" i="20"/>
  <c r="P18" i="19"/>
  <c r="Q3" i="21"/>
  <c r="P4" i="20"/>
  <c r="P9" i="19"/>
  <c r="P6" i="21"/>
  <c r="P16" i="19"/>
  <c r="Q5" i="20"/>
  <c r="Q16" i="18"/>
  <c r="R12" i="18"/>
  <c r="Q12" i="18"/>
  <c r="R14" i="18"/>
  <c r="Q14" i="18"/>
  <c r="P11" i="19"/>
  <c r="P6" i="19"/>
  <c r="Q15" i="18"/>
  <c r="R15" i="18"/>
  <c r="Q13" i="18"/>
  <c r="Q11" i="18"/>
  <c r="P5" i="19"/>
  <c r="Q9" i="18"/>
  <c r="P14" i="19"/>
  <c r="P10" i="19"/>
  <c r="P13" i="19"/>
  <c r="P7" i="19"/>
  <c r="P8" i="19"/>
  <c r="Q10" i="18"/>
  <c r="P28" i="9"/>
  <c r="Q3" i="18"/>
  <c r="Q8" i="18"/>
  <c r="Q5" i="18"/>
  <c r="K27" i="9"/>
  <c r="L27" i="9"/>
  <c r="M27" i="9"/>
  <c r="P27" i="9"/>
  <c r="Q4" i="18"/>
  <c r="Q6" i="18"/>
  <c r="Q7" i="18"/>
  <c r="D3" i="7"/>
  <c r="E3" i="7"/>
  <c r="F3" i="7"/>
  <c r="G3" i="7"/>
  <c r="D8" i="7"/>
  <c r="E8" i="7"/>
  <c r="F8" i="7"/>
  <c r="G8" i="7"/>
  <c r="D9" i="7"/>
  <c r="E9" i="7"/>
  <c r="F9" i="7"/>
  <c r="G9" i="7"/>
  <c r="D6" i="7"/>
  <c r="E6" i="7"/>
  <c r="F6" i="7"/>
  <c r="G6" i="7"/>
  <c r="D5" i="7"/>
  <c r="E5" i="7"/>
  <c r="F5" i="7"/>
  <c r="G5" i="7"/>
  <c r="D4" i="7"/>
  <c r="E4" i="7"/>
  <c r="F4" i="7"/>
  <c r="G4" i="7"/>
  <c r="D10" i="7"/>
  <c r="E10" i="7"/>
  <c r="F10" i="7"/>
  <c r="G10" i="7"/>
  <c r="G7" i="7"/>
  <c r="F7" i="7"/>
  <c r="E7" i="7"/>
  <c r="D7" i="7"/>
  <c r="D11" i="9"/>
  <c r="E11" i="9"/>
  <c r="F11" i="9"/>
  <c r="G11" i="9"/>
  <c r="D10" i="9"/>
  <c r="E10" i="9"/>
  <c r="F10" i="9"/>
  <c r="G10" i="9"/>
  <c r="D18" i="9"/>
  <c r="E18" i="9"/>
  <c r="F18" i="9"/>
  <c r="G18" i="9"/>
  <c r="D21" i="9"/>
  <c r="E21" i="9"/>
  <c r="F21" i="9"/>
  <c r="G21" i="9"/>
  <c r="D8" i="9"/>
  <c r="E8" i="9"/>
  <c r="F8" i="9"/>
  <c r="G8" i="9"/>
  <c r="D23" i="9"/>
  <c r="E23" i="9"/>
  <c r="F23" i="9"/>
  <c r="G23" i="9"/>
  <c r="D14" i="9"/>
  <c r="E14" i="9"/>
  <c r="F14" i="9"/>
  <c r="G14" i="9"/>
  <c r="D6" i="9"/>
  <c r="E6" i="9"/>
  <c r="F6" i="9"/>
  <c r="G6" i="9"/>
  <c r="D24" i="9"/>
  <c r="E24" i="9"/>
  <c r="F24" i="9"/>
  <c r="G24" i="9"/>
  <c r="D12" i="9"/>
  <c r="E12" i="9"/>
  <c r="F12" i="9"/>
  <c r="G12" i="9"/>
  <c r="D4" i="9"/>
  <c r="E4" i="9"/>
  <c r="F4" i="9"/>
  <c r="G4" i="9"/>
  <c r="D16" i="9"/>
  <c r="E16" i="9"/>
  <c r="F16" i="9"/>
  <c r="G16" i="9"/>
  <c r="D15" i="9"/>
  <c r="E15" i="9"/>
  <c r="F15" i="9"/>
  <c r="G15" i="9"/>
  <c r="D22" i="9"/>
  <c r="E22" i="9"/>
  <c r="F22" i="9"/>
  <c r="G22" i="9"/>
  <c r="D7" i="9"/>
  <c r="E7" i="9"/>
  <c r="F7" i="9"/>
  <c r="G7" i="9"/>
  <c r="D25" i="9"/>
  <c r="E25" i="9"/>
  <c r="F25" i="9"/>
  <c r="G25" i="9"/>
  <c r="D19" i="9"/>
  <c r="E19" i="9"/>
  <c r="F19" i="9"/>
  <c r="G19" i="9"/>
  <c r="D26" i="9"/>
  <c r="E26" i="9"/>
  <c r="F26" i="9"/>
  <c r="G26" i="9"/>
  <c r="D27" i="9"/>
  <c r="E27" i="9"/>
  <c r="F27" i="9"/>
  <c r="G27" i="9"/>
  <c r="D13" i="9"/>
  <c r="E13" i="9"/>
  <c r="F13" i="9"/>
  <c r="G13" i="9"/>
  <c r="D17" i="9"/>
  <c r="E17" i="9"/>
  <c r="F17" i="9"/>
  <c r="G17" i="9"/>
  <c r="D9" i="9"/>
  <c r="E9" i="9"/>
  <c r="F9" i="9"/>
  <c r="G9" i="9"/>
  <c r="D20" i="9"/>
  <c r="E20" i="9"/>
  <c r="F20" i="9"/>
  <c r="G20" i="9"/>
  <c r="G3" i="9"/>
  <c r="F3" i="9"/>
  <c r="E3" i="9"/>
  <c r="D3" i="9"/>
  <c r="D6" i="8"/>
  <c r="E6" i="8"/>
  <c r="F6" i="8"/>
  <c r="G6" i="8"/>
  <c r="D3" i="8"/>
  <c r="E3" i="8"/>
  <c r="F3" i="8"/>
  <c r="G3" i="8"/>
  <c r="D14" i="8"/>
  <c r="E14" i="8"/>
  <c r="F14" i="8"/>
  <c r="G14" i="8"/>
  <c r="D5" i="8"/>
  <c r="E5" i="8"/>
  <c r="F5" i="8"/>
  <c r="G5" i="8"/>
  <c r="D10" i="8"/>
  <c r="E10" i="8"/>
  <c r="F10" i="8"/>
  <c r="G10" i="8"/>
  <c r="D12" i="8"/>
  <c r="E12" i="8"/>
  <c r="F12" i="8"/>
  <c r="G12" i="8"/>
  <c r="G4" i="8"/>
  <c r="F4" i="8"/>
  <c r="E4" i="8"/>
  <c r="D4" i="8"/>
  <c r="D4" i="11"/>
  <c r="E4" i="11"/>
  <c r="F4" i="11"/>
  <c r="G4" i="11"/>
  <c r="D5" i="11"/>
  <c r="E5" i="11"/>
  <c r="F5" i="11"/>
  <c r="G5" i="11"/>
  <c r="D6" i="11"/>
  <c r="E6" i="11"/>
  <c r="F6" i="11"/>
  <c r="G6" i="11"/>
  <c r="D7" i="11"/>
  <c r="E7" i="11"/>
  <c r="F7" i="11"/>
  <c r="G7" i="11"/>
  <c r="D8" i="11"/>
  <c r="E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E17" i="11"/>
  <c r="F17" i="11"/>
  <c r="G17" i="11"/>
  <c r="D18" i="11"/>
  <c r="E18" i="11"/>
  <c r="F18" i="11"/>
  <c r="G18" i="11"/>
  <c r="D19" i="11"/>
  <c r="E19" i="11"/>
  <c r="F19" i="11"/>
  <c r="G19" i="11"/>
  <c r="D20" i="11"/>
  <c r="E20" i="11"/>
  <c r="F20" i="11"/>
  <c r="G20" i="11"/>
  <c r="D21" i="11"/>
  <c r="E21" i="11"/>
  <c r="F21" i="11"/>
  <c r="G21" i="11"/>
  <c r="G3" i="11"/>
  <c r="F3" i="11"/>
  <c r="E3" i="11"/>
  <c r="D3" i="11"/>
  <c r="D11" i="6"/>
  <c r="E11" i="6"/>
  <c r="F11" i="6"/>
  <c r="G11" i="6"/>
  <c r="D21" i="6"/>
  <c r="E21" i="6"/>
  <c r="F21" i="6"/>
  <c r="G21" i="6"/>
  <c r="D19" i="6"/>
  <c r="E19" i="6"/>
  <c r="F19" i="6"/>
  <c r="G19" i="6"/>
  <c r="D23" i="6"/>
  <c r="E23" i="6"/>
  <c r="F23" i="6"/>
  <c r="G23" i="6"/>
  <c r="D6" i="6"/>
  <c r="E6" i="6"/>
  <c r="F6" i="6"/>
  <c r="G6" i="6"/>
  <c r="D27" i="6"/>
  <c r="E27" i="6"/>
  <c r="F27" i="6"/>
  <c r="G27" i="6"/>
  <c r="D20" i="6"/>
  <c r="E20" i="6"/>
  <c r="F20" i="6"/>
  <c r="G20" i="6"/>
  <c r="D9" i="6"/>
  <c r="E9" i="6"/>
  <c r="F9" i="6"/>
  <c r="G9" i="6"/>
  <c r="D25" i="6"/>
  <c r="E25" i="6"/>
  <c r="F25" i="6"/>
  <c r="G25" i="6"/>
  <c r="D14" i="6"/>
  <c r="E14" i="6"/>
  <c r="F14" i="6"/>
  <c r="G14" i="6"/>
  <c r="D26" i="6"/>
  <c r="E26" i="6"/>
  <c r="F26" i="6"/>
  <c r="G26" i="6"/>
  <c r="D10" i="6"/>
  <c r="E10" i="6"/>
  <c r="F10" i="6"/>
  <c r="G10" i="6"/>
  <c r="D4" i="6"/>
  <c r="E4" i="6"/>
  <c r="F4" i="6"/>
  <c r="G4" i="6"/>
  <c r="D8" i="6"/>
  <c r="E8" i="6"/>
  <c r="F8" i="6"/>
  <c r="G8" i="6"/>
  <c r="D7" i="6"/>
  <c r="E7" i="6"/>
  <c r="F7" i="6"/>
  <c r="G7" i="6"/>
  <c r="D24" i="6"/>
  <c r="E24" i="6"/>
  <c r="F24" i="6"/>
  <c r="G24" i="6"/>
  <c r="D17" i="6"/>
  <c r="E17" i="6"/>
  <c r="F17" i="6"/>
  <c r="G17" i="6"/>
  <c r="E12" i="6"/>
  <c r="F12" i="6"/>
  <c r="G12" i="6"/>
  <c r="D22" i="6"/>
  <c r="E22" i="6"/>
  <c r="F22" i="6"/>
  <c r="G22" i="6"/>
  <c r="D18" i="6"/>
  <c r="E18" i="6"/>
  <c r="F18" i="6"/>
  <c r="G18" i="6"/>
  <c r="D13" i="6"/>
  <c r="E13" i="6"/>
  <c r="F13" i="6"/>
  <c r="G13" i="6"/>
  <c r="D3" i="6"/>
  <c r="E3" i="6"/>
  <c r="F3" i="6"/>
  <c r="G3" i="6"/>
  <c r="D5" i="6"/>
  <c r="E5" i="6"/>
  <c r="F5" i="6"/>
  <c r="G5" i="6"/>
  <c r="G15" i="6"/>
  <c r="F15" i="6"/>
  <c r="E15" i="6"/>
  <c r="D15" i="6"/>
  <c r="D7" i="10"/>
  <c r="E7" i="10"/>
  <c r="D4" i="10"/>
  <c r="E4" i="10"/>
  <c r="D10" i="10"/>
  <c r="E10" i="10"/>
  <c r="D8" i="10"/>
  <c r="E8" i="10"/>
  <c r="D9" i="10"/>
  <c r="E9" i="10"/>
  <c r="D3" i="10"/>
  <c r="E3" i="10"/>
  <c r="D5" i="10"/>
  <c r="E5" i="10"/>
  <c r="E6" i="10"/>
  <c r="D6" i="10"/>
  <c r="D4" i="14"/>
  <c r="E4" i="14"/>
  <c r="F4" i="14"/>
  <c r="G4" i="14"/>
  <c r="H4" i="14"/>
  <c r="D5" i="14"/>
  <c r="E5" i="14"/>
  <c r="F5" i="14"/>
  <c r="G5" i="14"/>
  <c r="H5" i="14"/>
  <c r="D6" i="14"/>
  <c r="E6" i="14"/>
  <c r="F6" i="14"/>
  <c r="G6" i="14"/>
  <c r="H6" i="14"/>
  <c r="H3" i="14"/>
  <c r="G3" i="14"/>
  <c r="F3" i="14"/>
  <c r="E3" i="14"/>
  <c r="D3" i="14"/>
  <c r="H30" i="13"/>
  <c r="H4" i="13"/>
  <c r="H6" i="13"/>
  <c r="H8" i="13"/>
  <c r="H5" i="13"/>
  <c r="H9" i="13"/>
  <c r="H11" i="13"/>
  <c r="H13" i="13"/>
  <c r="H10" i="13"/>
  <c r="H14" i="13"/>
  <c r="H16" i="13"/>
  <c r="H18" i="13"/>
  <c r="H50" i="13"/>
  <c r="H19" i="13"/>
  <c r="H21" i="13"/>
  <c r="H23" i="13"/>
  <c r="H55" i="13"/>
  <c r="H24" i="13"/>
  <c r="H26" i="13"/>
  <c r="H28" i="13"/>
  <c r="H29" i="13"/>
  <c r="H31" i="13"/>
  <c r="H33" i="13"/>
  <c r="H25" i="13"/>
  <c r="H34" i="13"/>
  <c r="H35" i="13"/>
  <c r="H38" i="13"/>
  <c r="H15" i="13"/>
  <c r="H39" i="13"/>
  <c r="H41" i="13"/>
  <c r="H43" i="13"/>
  <c r="H40" i="13"/>
  <c r="H44" i="13"/>
  <c r="H45" i="13"/>
  <c r="H48" i="13"/>
  <c r="H49" i="13"/>
  <c r="H51" i="13"/>
  <c r="H53" i="13"/>
  <c r="H54" i="13"/>
  <c r="H56" i="13"/>
  <c r="H20" i="13"/>
  <c r="H46" i="13"/>
  <c r="H36" i="13"/>
  <c r="H3" i="13"/>
  <c r="F8" i="13"/>
  <c r="G8" i="13"/>
  <c r="F5" i="13"/>
  <c r="G5" i="13"/>
  <c r="F9" i="13"/>
  <c r="G9" i="13"/>
  <c r="F11" i="13"/>
  <c r="G11" i="13"/>
  <c r="F13" i="13"/>
  <c r="G13" i="13"/>
  <c r="F10" i="13"/>
  <c r="G10" i="13"/>
  <c r="F14" i="13"/>
  <c r="G14" i="13"/>
  <c r="F16" i="13"/>
  <c r="G16" i="13"/>
  <c r="F18" i="13"/>
  <c r="G18" i="13"/>
  <c r="F50" i="13"/>
  <c r="G50" i="13"/>
  <c r="F19" i="13"/>
  <c r="G19" i="13"/>
  <c r="F21" i="13"/>
  <c r="G21" i="13"/>
  <c r="F23" i="13"/>
  <c r="G23" i="13"/>
  <c r="F55" i="13"/>
  <c r="G55" i="13"/>
  <c r="F24" i="13"/>
  <c r="G24" i="13"/>
  <c r="F26" i="13"/>
  <c r="G26" i="13"/>
  <c r="F28" i="13"/>
  <c r="G28" i="13"/>
  <c r="F29" i="13"/>
  <c r="G29" i="13"/>
  <c r="F31" i="13"/>
  <c r="G31" i="13"/>
  <c r="F33" i="13"/>
  <c r="G33" i="13"/>
  <c r="F25" i="13"/>
  <c r="G25" i="13"/>
  <c r="F34" i="13"/>
  <c r="G34" i="13"/>
  <c r="F35" i="13"/>
  <c r="G35" i="13"/>
  <c r="F38" i="13"/>
  <c r="G38" i="13"/>
  <c r="F15" i="13"/>
  <c r="G15" i="13"/>
  <c r="F39" i="13"/>
  <c r="G39" i="13"/>
  <c r="F41" i="13"/>
  <c r="G41" i="13"/>
  <c r="F43" i="13"/>
  <c r="G43" i="13"/>
  <c r="F40" i="13"/>
  <c r="G40" i="13"/>
  <c r="F44" i="13"/>
  <c r="G44" i="13"/>
  <c r="F45" i="13"/>
  <c r="G45" i="13"/>
  <c r="F48" i="13"/>
  <c r="G48" i="13"/>
  <c r="F49" i="13"/>
  <c r="G49" i="13"/>
  <c r="F51" i="13"/>
  <c r="G51" i="13"/>
  <c r="F53" i="13"/>
  <c r="G53" i="13"/>
  <c r="F54" i="13"/>
  <c r="G54" i="13"/>
  <c r="F56" i="13"/>
  <c r="G56" i="13"/>
  <c r="F20" i="13"/>
  <c r="G20" i="13"/>
  <c r="F46" i="13"/>
  <c r="G46" i="13"/>
  <c r="F36" i="13"/>
  <c r="G36" i="13"/>
  <c r="F30" i="13"/>
  <c r="G30" i="13"/>
  <c r="F4" i="13"/>
  <c r="G4" i="13"/>
  <c r="F6" i="13"/>
  <c r="G6" i="13"/>
  <c r="G3" i="13"/>
  <c r="F3" i="13"/>
  <c r="E30" i="13"/>
  <c r="E4" i="13"/>
  <c r="E6" i="13"/>
  <c r="E8" i="13"/>
  <c r="E5" i="13"/>
  <c r="E9" i="13"/>
  <c r="E11" i="13"/>
  <c r="E13" i="13"/>
  <c r="E10" i="13"/>
  <c r="E14" i="13"/>
  <c r="E16" i="13"/>
  <c r="E18" i="13"/>
  <c r="E50" i="13"/>
  <c r="E19" i="13"/>
  <c r="E21" i="13"/>
  <c r="E23" i="13"/>
  <c r="E55" i="13"/>
  <c r="E24" i="13"/>
  <c r="E26" i="13"/>
  <c r="E28" i="13"/>
  <c r="E29" i="13"/>
  <c r="E31" i="13"/>
  <c r="E33" i="13"/>
  <c r="E25" i="13"/>
  <c r="E34" i="13"/>
  <c r="E35" i="13"/>
  <c r="E38" i="13"/>
  <c r="E15" i="13"/>
  <c r="E39" i="13"/>
  <c r="E41" i="13"/>
  <c r="E43" i="13"/>
  <c r="E40" i="13"/>
  <c r="E44" i="13"/>
  <c r="E45" i="13"/>
  <c r="E48" i="13"/>
  <c r="E49" i="13"/>
  <c r="E51" i="13"/>
  <c r="E53" i="13"/>
  <c r="E54" i="13"/>
  <c r="E56" i="13"/>
  <c r="E20" i="13"/>
  <c r="E46" i="13"/>
  <c r="E36" i="13"/>
  <c r="E3" i="13"/>
  <c r="D36" i="13"/>
  <c r="D46" i="13"/>
  <c r="D20" i="13"/>
  <c r="D56" i="13"/>
  <c r="D54" i="13"/>
  <c r="D53" i="13"/>
  <c r="D51" i="13"/>
  <c r="D49" i="13"/>
  <c r="D48" i="13"/>
  <c r="D45" i="13"/>
  <c r="D44" i="13"/>
  <c r="D40" i="13"/>
  <c r="D43" i="13"/>
  <c r="D41" i="13"/>
  <c r="D39" i="13"/>
  <c r="D15" i="13"/>
  <c r="D38" i="13"/>
  <c r="D35" i="13"/>
  <c r="D34" i="13"/>
  <c r="D25" i="13"/>
  <c r="D33" i="13"/>
  <c r="D31" i="13"/>
  <c r="D29" i="13"/>
  <c r="D28" i="13"/>
  <c r="D26" i="13"/>
  <c r="D24" i="13"/>
  <c r="D55" i="13"/>
  <c r="D23" i="13"/>
  <c r="D21" i="13"/>
  <c r="D19" i="13"/>
  <c r="D50" i="13"/>
  <c r="D18" i="13"/>
  <c r="D11" i="13"/>
  <c r="D9" i="13"/>
  <c r="D5" i="13"/>
  <c r="D8" i="13"/>
  <c r="D30" i="13"/>
  <c r="D4" i="13"/>
  <c r="D6" i="13"/>
  <c r="D3" i="13"/>
  <c r="P37" i="13"/>
  <c r="P42" i="13"/>
  <c r="P32" i="13"/>
  <c r="P52" i="13"/>
  <c r="P47" i="13"/>
  <c r="P22" i="13"/>
  <c r="P57" i="13"/>
  <c r="P12" i="13"/>
  <c r="P27" i="13"/>
  <c r="P7" i="13"/>
  <c r="P17" i="13"/>
  <c r="N50" i="13"/>
  <c r="M51" i="12"/>
  <c r="M52" i="12"/>
  <c r="M53" i="12"/>
  <c r="N53" i="12"/>
  <c r="M54" i="12"/>
  <c r="M57" i="12"/>
  <c r="N57" i="12"/>
  <c r="M58" i="12"/>
  <c r="N58" i="12"/>
  <c r="M59" i="12"/>
  <c r="N59" i="12"/>
  <c r="M60" i="12"/>
  <c r="N60" i="12"/>
  <c r="M64" i="12"/>
  <c r="N64" i="12"/>
  <c r="M68" i="12"/>
  <c r="M69" i="12"/>
  <c r="M75" i="12"/>
  <c r="N75" i="12"/>
  <c r="M3" i="12"/>
  <c r="M4" i="12"/>
  <c r="M5" i="12"/>
  <c r="M6" i="12"/>
  <c r="M7" i="12"/>
  <c r="M8" i="12"/>
  <c r="M9" i="12"/>
  <c r="M10" i="12"/>
  <c r="M11" i="12"/>
  <c r="M16" i="12"/>
  <c r="M17" i="12"/>
  <c r="M19" i="12"/>
  <c r="M20" i="12"/>
  <c r="M21" i="12"/>
  <c r="M22" i="12"/>
  <c r="M23" i="12"/>
  <c r="M24" i="12"/>
  <c r="N24" i="12"/>
  <c r="M25" i="12"/>
  <c r="M26" i="12"/>
  <c r="N26" i="12"/>
  <c r="K49" i="13"/>
  <c r="L49" i="13"/>
  <c r="K54" i="13"/>
  <c r="L54" i="13"/>
  <c r="K4" i="13"/>
  <c r="L4" i="13"/>
  <c r="K9" i="13"/>
  <c r="L9" i="13"/>
  <c r="K14" i="13"/>
  <c r="L14" i="13"/>
  <c r="K19" i="13"/>
  <c r="L19" i="13"/>
  <c r="K24" i="13"/>
  <c r="L24" i="13"/>
  <c r="K29" i="13"/>
  <c r="L29" i="13"/>
  <c r="K39" i="13"/>
  <c r="L39" i="13"/>
  <c r="K44" i="13"/>
  <c r="L44" i="13"/>
  <c r="K34" i="13"/>
  <c r="L34" i="13"/>
  <c r="K6" i="13"/>
  <c r="L6" i="13"/>
  <c r="K11" i="13"/>
  <c r="L11" i="13"/>
  <c r="K16" i="13"/>
  <c r="L16" i="13"/>
  <c r="K51" i="13"/>
  <c r="L51" i="13"/>
  <c r="K56" i="13"/>
  <c r="L56" i="13"/>
  <c r="K21" i="13"/>
  <c r="L21" i="13"/>
  <c r="K26" i="13"/>
  <c r="L26" i="13"/>
  <c r="K31" i="13"/>
  <c r="L31" i="13"/>
  <c r="K41" i="13"/>
  <c r="L41" i="13"/>
  <c r="K45" i="13"/>
  <c r="L45" i="13"/>
  <c r="K35" i="13"/>
  <c r="L35" i="13"/>
  <c r="K43" i="13"/>
  <c r="L43" i="13"/>
  <c r="K18" i="13"/>
  <c r="L18" i="13"/>
  <c r="K23" i="13"/>
  <c r="L23" i="13"/>
  <c r="K28" i="13"/>
  <c r="L28" i="13"/>
  <c r="K3" i="13"/>
  <c r="L3" i="13"/>
  <c r="K8" i="13"/>
  <c r="L8" i="13"/>
  <c r="K13" i="13"/>
  <c r="L13" i="13"/>
  <c r="K48" i="13"/>
  <c r="L48" i="13"/>
  <c r="K53" i="13"/>
  <c r="L53" i="13"/>
  <c r="K33" i="13"/>
  <c r="L33" i="13"/>
  <c r="K50" i="13"/>
  <c r="L50" i="13"/>
  <c r="K55" i="13"/>
  <c r="L55" i="13"/>
  <c r="K25" i="13"/>
  <c r="L25" i="13"/>
  <c r="K30" i="13"/>
  <c r="L30" i="13"/>
  <c r="K5" i="13"/>
  <c r="L5" i="13"/>
  <c r="K10" i="13"/>
  <c r="L10" i="13"/>
  <c r="K15" i="13"/>
  <c r="L15" i="13"/>
  <c r="K40" i="13"/>
  <c r="L40" i="13"/>
  <c r="K46" i="13"/>
  <c r="L46" i="13"/>
  <c r="K20" i="13"/>
  <c r="L20" i="13"/>
  <c r="K36" i="13"/>
  <c r="L36" i="13"/>
  <c r="L38" i="13"/>
  <c r="K38" i="13"/>
  <c r="K3" i="14"/>
  <c r="L3" i="14"/>
  <c r="K4" i="14"/>
  <c r="L4" i="14"/>
  <c r="K5" i="14"/>
  <c r="L5" i="14"/>
  <c r="K6" i="14"/>
  <c r="L6" i="14"/>
  <c r="K11" i="6"/>
  <c r="L11" i="6"/>
  <c r="K21" i="6"/>
  <c r="L21" i="6"/>
  <c r="K19" i="6"/>
  <c r="L19" i="6"/>
  <c r="K6" i="6"/>
  <c r="L6" i="6"/>
  <c r="K27" i="6"/>
  <c r="L27" i="6"/>
  <c r="K20" i="6"/>
  <c r="L20" i="6"/>
  <c r="K9" i="6"/>
  <c r="L9" i="6"/>
  <c r="K25" i="6"/>
  <c r="L25" i="6"/>
  <c r="K14" i="6"/>
  <c r="L14" i="6"/>
  <c r="K26" i="6"/>
  <c r="L26" i="6"/>
  <c r="K10" i="6"/>
  <c r="L10" i="6"/>
  <c r="K4" i="6"/>
  <c r="L4" i="6"/>
  <c r="K8" i="6"/>
  <c r="L8" i="6"/>
  <c r="K7" i="6"/>
  <c r="L7" i="6"/>
  <c r="K24" i="6"/>
  <c r="L24" i="6"/>
  <c r="K12" i="6"/>
  <c r="L12" i="6"/>
  <c r="K22" i="6"/>
  <c r="L22" i="6"/>
  <c r="K18" i="6"/>
  <c r="L18" i="6"/>
  <c r="K13" i="6"/>
  <c r="L13" i="6"/>
  <c r="K3" i="6"/>
  <c r="L3" i="6"/>
  <c r="K5" i="6"/>
  <c r="L5" i="6"/>
  <c r="L15" i="6"/>
  <c r="K15" i="6"/>
  <c r="K4" i="11"/>
  <c r="L4" i="11"/>
  <c r="K5" i="11"/>
  <c r="L5" i="11"/>
  <c r="K6" i="11"/>
  <c r="L6" i="11"/>
  <c r="K7" i="11"/>
  <c r="L7" i="11"/>
  <c r="K8" i="11"/>
  <c r="L8" i="11"/>
  <c r="K9" i="11"/>
  <c r="L9" i="11"/>
  <c r="K10" i="11"/>
  <c r="L10" i="11"/>
  <c r="K11" i="11"/>
  <c r="L11" i="11"/>
  <c r="K12" i="11"/>
  <c r="L12" i="11"/>
  <c r="K13" i="11"/>
  <c r="L13" i="11"/>
  <c r="K14" i="11"/>
  <c r="L14" i="11"/>
  <c r="K15" i="11"/>
  <c r="L15" i="11"/>
  <c r="K16" i="11"/>
  <c r="L16" i="11"/>
  <c r="K17" i="11"/>
  <c r="L17" i="11"/>
  <c r="K18" i="11"/>
  <c r="L18" i="11"/>
  <c r="K19" i="11"/>
  <c r="L19" i="11"/>
  <c r="K20" i="11"/>
  <c r="L20" i="11"/>
  <c r="K21" i="11"/>
  <c r="L21" i="11"/>
  <c r="L3" i="11"/>
  <c r="K3" i="11"/>
  <c r="K7" i="10"/>
  <c r="L7" i="10"/>
  <c r="K4" i="10"/>
  <c r="L4" i="10"/>
  <c r="K10" i="10"/>
  <c r="L10" i="10"/>
  <c r="K8" i="10"/>
  <c r="L8" i="10"/>
  <c r="K9" i="10"/>
  <c r="L9" i="10"/>
  <c r="K3" i="10"/>
  <c r="L3" i="10"/>
  <c r="K5" i="10"/>
  <c r="L5" i="10"/>
  <c r="L6" i="10"/>
  <c r="K6" i="10"/>
  <c r="K11" i="9"/>
  <c r="L11" i="9"/>
  <c r="K10" i="9"/>
  <c r="L10" i="9"/>
  <c r="K18" i="9"/>
  <c r="L18" i="9"/>
  <c r="K21" i="9"/>
  <c r="L21" i="9"/>
  <c r="K8" i="9"/>
  <c r="L8" i="9"/>
  <c r="K23" i="9"/>
  <c r="L23" i="9"/>
  <c r="K14" i="9"/>
  <c r="L14" i="9"/>
  <c r="K6" i="9"/>
  <c r="L6" i="9"/>
  <c r="K24" i="9"/>
  <c r="L24" i="9"/>
  <c r="K12" i="9"/>
  <c r="L12" i="9"/>
  <c r="K4" i="9"/>
  <c r="L4" i="9"/>
  <c r="K16" i="9"/>
  <c r="L16" i="9"/>
  <c r="K15" i="9"/>
  <c r="L15" i="9"/>
  <c r="K22" i="9"/>
  <c r="L22" i="9"/>
  <c r="K7" i="9"/>
  <c r="L7" i="9"/>
  <c r="K25" i="9"/>
  <c r="L25" i="9"/>
  <c r="K19" i="9"/>
  <c r="L19" i="9"/>
  <c r="K26" i="9"/>
  <c r="L26" i="9"/>
  <c r="K13" i="9"/>
  <c r="L13" i="9"/>
  <c r="K17" i="9"/>
  <c r="L17" i="9"/>
  <c r="K9" i="9"/>
  <c r="L9" i="9"/>
  <c r="K20" i="9"/>
  <c r="L20" i="9"/>
  <c r="L3" i="9"/>
  <c r="K3" i="9"/>
  <c r="K6" i="8"/>
  <c r="L6" i="8"/>
  <c r="K3" i="8"/>
  <c r="L3" i="8"/>
  <c r="K5" i="8"/>
  <c r="L5" i="8"/>
  <c r="L4" i="8"/>
  <c r="K4" i="8"/>
  <c r="K3" i="7"/>
  <c r="L3" i="7"/>
  <c r="K8" i="7"/>
  <c r="L8" i="7"/>
  <c r="K9" i="7"/>
  <c r="L9" i="7"/>
  <c r="K6" i="7"/>
  <c r="L6" i="7"/>
  <c r="K4" i="7"/>
  <c r="L4" i="7"/>
  <c r="K10" i="7"/>
  <c r="L10" i="7"/>
  <c r="F7" i="10"/>
  <c r="G7" i="10"/>
  <c r="F4" i="10"/>
  <c r="G4" i="10"/>
  <c r="F10" i="10"/>
  <c r="G10" i="10"/>
  <c r="F8" i="10"/>
  <c r="G8" i="10"/>
  <c r="F9" i="10"/>
  <c r="G9" i="10"/>
  <c r="F3" i="10"/>
  <c r="G3" i="10"/>
  <c r="F5" i="10"/>
  <c r="G5" i="10"/>
  <c r="G6" i="10"/>
  <c r="F6" i="10"/>
  <c r="M121" i="12"/>
  <c r="M122" i="12"/>
  <c r="N122" i="12"/>
  <c r="M135" i="12"/>
  <c r="N135" i="12"/>
  <c r="M123" i="12"/>
  <c r="N123" i="12"/>
  <c r="M136" i="12"/>
  <c r="M127" i="12"/>
  <c r="M140" i="12"/>
  <c r="M141" i="12"/>
  <c r="M142" i="12"/>
  <c r="N142" i="12"/>
  <c r="M143" i="12"/>
  <c r="N143" i="12"/>
  <c r="M144" i="12"/>
  <c r="N144" i="12"/>
  <c r="M145" i="12"/>
  <c r="M146" i="12"/>
  <c r="M147" i="12"/>
  <c r="M148" i="12"/>
  <c r="M149" i="12"/>
  <c r="N35" i="13"/>
  <c r="M97" i="12"/>
  <c r="M98" i="12"/>
  <c r="M99" i="12"/>
  <c r="M100" i="12"/>
  <c r="M101" i="12"/>
  <c r="N101" i="12"/>
  <c r="M102" i="12"/>
  <c r="N102" i="12"/>
  <c r="M103" i="12"/>
  <c r="N103" i="12"/>
  <c r="M105" i="12"/>
  <c r="N105" i="12"/>
  <c r="M106" i="12"/>
  <c r="M107" i="12"/>
  <c r="M108" i="12"/>
  <c r="N108" i="12"/>
  <c r="M109" i="12"/>
  <c r="M114" i="12"/>
  <c r="M128" i="12"/>
  <c r="M115" i="12"/>
  <c r="N115" i="12"/>
  <c r="M129" i="12"/>
  <c r="M116" i="12"/>
  <c r="N116" i="12"/>
  <c r="M130" i="12"/>
  <c r="M117" i="12"/>
  <c r="N117" i="12"/>
  <c r="M96" i="12"/>
  <c r="M31" i="12"/>
  <c r="M33" i="12"/>
  <c r="M34" i="12"/>
  <c r="M35" i="12"/>
  <c r="M36" i="12"/>
  <c r="M37" i="12"/>
  <c r="M39" i="12"/>
  <c r="M40" i="12"/>
  <c r="M41" i="12"/>
  <c r="M43" i="12"/>
  <c r="M44" i="12"/>
  <c r="M6" i="8"/>
  <c r="N6" i="8"/>
  <c r="M4" i="8"/>
  <c r="N4" i="8"/>
  <c r="N13" i="24"/>
  <c r="N106" i="12"/>
  <c r="N30" i="24"/>
  <c r="N99" i="12"/>
  <c r="N11" i="24"/>
  <c r="N97" i="12"/>
  <c r="N6" i="24"/>
  <c r="N96" i="12"/>
  <c r="N5" i="24"/>
  <c r="N109" i="12"/>
  <c r="N36" i="24"/>
  <c r="N107" i="12"/>
  <c r="N31" i="24"/>
  <c r="N100" i="12"/>
  <c r="N15" i="24"/>
  <c r="N98" i="12"/>
  <c r="N10" i="24"/>
  <c r="N20" i="13"/>
  <c r="N148" i="12"/>
  <c r="N146" i="12"/>
  <c r="Q12" i="22"/>
  <c r="N140" i="12"/>
  <c r="Q9" i="22"/>
  <c r="N147" i="12"/>
  <c r="N46" i="13"/>
  <c r="Q8" i="22"/>
  <c r="N149" i="12"/>
  <c r="N56" i="13"/>
  <c r="N145" i="12"/>
  <c r="N141" i="12"/>
  <c r="Q3" i="22"/>
  <c r="Q6" i="22"/>
  <c r="N136" i="12"/>
  <c r="N45" i="13"/>
  <c r="N128" i="12"/>
  <c r="Q13" i="21"/>
  <c r="N129" i="12"/>
  <c r="Q7" i="21"/>
  <c r="N130" i="12"/>
  <c r="N15" i="13"/>
  <c r="N127" i="12"/>
  <c r="Q13" i="8"/>
  <c r="Q18" i="19"/>
  <c r="N114" i="12"/>
  <c r="N4" i="13"/>
  <c r="N121" i="12"/>
  <c r="Q15" i="8"/>
  <c r="N37" i="12"/>
  <c r="N23" i="25"/>
  <c r="N20" i="12"/>
  <c r="N48" i="25"/>
  <c r="N16" i="12"/>
  <c r="N38" i="25"/>
  <c r="N9" i="12"/>
  <c r="N19" i="25"/>
  <c r="N5" i="12"/>
  <c r="N9" i="25"/>
  <c r="N41" i="12"/>
  <c r="N35" i="25"/>
  <c r="N36" i="12"/>
  <c r="N21" i="25"/>
  <c r="N31" i="12"/>
  <c r="N10" i="25"/>
  <c r="N23" i="12"/>
  <c r="N54" i="25"/>
  <c r="N19" i="12"/>
  <c r="N44" i="25"/>
  <c r="N29" i="25"/>
  <c r="N8" i="12"/>
  <c r="N18" i="25"/>
  <c r="N4" i="12"/>
  <c r="N8" i="25"/>
  <c r="N55" i="13"/>
  <c r="N51" i="12"/>
  <c r="N44" i="12"/>
  <c r="N41" i="25"/>
  <c r="N39" i="12"/>
  <c r="N30" i="25"/>
  <c r="N34" i="12"/>
  <c r="N16" i="25"/>
  <c r="N43" i="12"/>
  <c r="N40" i="25"/>
  <c r="N33" i="12"/>
  <c r="N15" i="25"/>
  <c r="N52" i="12"/>
  <c r="N60" i="25"/>
  <c r="N40" i="12"/>
  <c r="N31" i="25"/>
  <c r="N35" i="12"/>
  <c r="N20" i="25"/>
  <c r="N22" i="12"/>
  <c r="N53" i="25"/>
  <c r="N43" i="25"/>
  <c r="N11" i="12"/>
  <c r="N26" i="25"/>
  <c r="N7" i="12"/>
  <c r="N14" i="25"/>
  <c r="N3" i="12"/>
  <c r="N4" i="25"/>
  <c r="N25" i="12"/>
  <c r="N58" i="25"/>
  <c r="N21" i="12"/>
  <c r="N49" i="25"/>
  <c r="N17" i="12"/>
  <c r="N39" i="25"/>
  <c r="N10" i="12"/>
  <c r="N25" i="25"/>
  <c r="N6" i="12"/>
  <c r="N13" i="25"/>
  <c r="N5" i="13"/>
  <c r="N16" i="13"/>
  <c r="Q11" i="8"/>
  <c r="N33" i="24"/>
  <c r="Q15" i="19"/>
  <c r="N14" i="13"/>
  <c r="N28" i="24"/>
  <c r="Q13" i="19"/>
  <c r="R8" i="18"/>
  <c r="N23" i="24"/>
  <c r="Q11" i="19"/>
  <c r="R4" i="18"/>
  <c r="N14" i="24"/>
  <c r="Q8" i="19"/>
  <c r="N9" i="24"/>
  <c r="Q6" i="19"/>
  <c r="N4" i="24"/>
  <c r="Q4" i="19"/>
  <c r="N21" i="13"/>
  <c r="Q4" i="22"/>
  <c r="Q4" i="21"/>
  <c r="N59" i="25"/>
  <c r="Q16" i="6"/>
  <c r="N40" i="13"/>
  <c r="N34" i="24"/>
  <c r="Q16" i="19"/>
  <c r="R9" i="18"/>
  <c r="N24" i="24"/>
  <c r="R5" i="18"/>
  <c r="N20" i="24"/>
  <c r="N26" i="13"/>
  <c r="Q5" i="22"/>
  <c r="R7" i="18"/>
  <c r="N26" i="24"/>
  <c r="N8" i="24"/>
  <c r="Q5" i="19"/>
  <c r="N3" i="24"/>
  <c r="Q3" i="19"/>
  <c r="N38" i="13"/>
  <c r="N3" i="25"/>
  <c r="N30" i="13"/>
  <c r="Q28" i="9"/>
  <c r="N29" i="24"/>
  <c r="Q14" i="19"/>
  <c r="Q10" i="19"/>
  <c r="N38" i="24"/>
  <c r="Q17" i="19"/>
  <c r="N24" i="13"/>
  <c r="N35" i="24"/>
  <c r="R6" i="18"/>
  <c r="N21" i="24"/>
  <c r="N6" i="14"/>
  <c r="N16" i="24"/>
  <c r="N31" i="13"/>
  <c r="Q7" i="22"/>
  <c r="N25" i="13"/>
  <c r="N61" i="25"/>
  <c r="Q27" i="9"/>
  <c r="Q7" i="8"/>
  <c r="N19" i="13"/>
  <c r="N44" i="13"/>
  <c r="Q19" i="19"/>
  <c r="Q12" i="19"/>
  <c r="N29" i="13"/>
  <c r="R3" i="18"/>
  <c r="N9" i="13"/>
  <c r="N54" i="13"/>
  <c r="R10" i="18"/>
  <c r="R11" i="18"/>
  <c r="N49" i="13"/>
  <c r="M10" i="7"/>
  <c r="N10" i="7"/>
  <c r="Q5" i="7"/>
  <c r="M9" i="7"/>
  <c r="N9" i="7"/>
  <c r="M3" i="7"/>
  <c r="N3" i="7"/>
  <c r="Q3" i="7"/>
  <c r="Q14" i="8"/>
  <c r="Q6" i="8"/>
  <c r="M17" i="9"/>
  <c r="N17" i="9"/>
  <c r="M3" i="10"/>
  <c r="N3" i="10"/>
  <c r="M10" i="10"/>
  <c r="N10" i="10"/>
  <c r="M7" i="10"/>
  <c r="N7" i="10"/>
  <c r="M20" i="11"/>
  <c r="N20" i="11"/>
  <c r="M18" i="11"/>
  <c r="N18" i="11"/>
  <c r="M16" i="11"/>
  <c r="N16" i="11"/>
  <c r="M12" i="11"/>
  <c r="N12" i="11"/>
  <c r="M10" i="11"/>
  <c r="N10" i="11"/>
  <c r="M8" i="11"/>
  <c r="N8" i="11"/>
  <c r="M6" i="11"/>
  <c r="N6" i="11"/>
  <c r="M4" i="11"/>
  <c r="N4" i="11"/>
  <c r="M5" i="6"/>
  <c r="N5" i="6"/>
  <c r="M13" i="6"/>
  <c r="N13" i="6"/>
  <c r="M22" i="6"/>
  <c r="N22" i="6"/>
  <c r="M7" i="6"/>
  <c r="N7" i="6"/>
  <c r="M4" i="6"/>
  <c r="N4" i="6"/>
  <c r="M26" i="6"/>
  <c r="M25" i="6"/>
  <c r="M20" i="6"/>
  <c r="N20" i="6"/>
  <c r="M6" i="6"/>
  <c r="N6" i="6"/>
  <c r="M19" i="6"/>
  <c r="N19" i="6"/>
  <c r="M11" i="6"/>
  <c r="N11" i="6"/>
  <c r="M3" i="6"/>
  <c r="N3" i="6"/>
  <c r="M4" i="7"/>
  <c r="N4" i="7"/>
  <c r="Q4" i="7"/>
  <c r="M8" i="7"/>
  <c r="N8" i="7"/>
  <c r="M16" i="9"/>
  <c r="N16" i="9"/>
  <c r="M6" i="7"/>
  <c r="N6" i="7"/>
  <c r="M3" i="9"/>
  <c r="M21" i="9"/>
  <c r="N21" i="9"/>
  <c r="M9" i="10"/>
  <c r="N9" i="10"/>
  <c r="M21" i="11"/>
  <c r="N21" i="11"/>
  <c r="M19" i="11"/>
  <c r="N19" i="11"/>
  <c r="M17" i="11"/>
  <c r="N17" i="11"/>
  <c r="M15" i="11"/>
  <c r="N15" i="11"/>
  <c r="M13" i="11"/>
  <c r="N13" i="11"/>
  <c r="M11" i="11"/>
  <c r="N11" i="11"/>
  <c r="M9" i="11"/>
  <c r="N9" i="11"/>
  <c r="M7" i="11"/>
  <c r="N7" i="11"/>
  <c r="M5" i="11"/>
  <c r="N5" i="11"/>
  <c r="M15" i="6"/>
  <c r="N15" i="6"/>
  <c r="Q15" i="6"/>
  <c r="M12" i="6"/>
  <c r="N12" i="6"/>
  <c r="M8" i="6"/>
  <c r="N8" i="6"/>
  <c r="M14" i="6"/>
  <c r="N14" i="6"/>
  <c r="M21" i="6"/>
  <c r="N21" i="6"/>
  <c r="M41" i="13"/>
  <c r="M31" i="13"/>
  <c r="M21" i="13"/>
  <c r="M11" i="13"/>
  <c r="M45" i="13"/>
  <c r="M44" i="13"/>
  <c r="M29" i="13"/>
  <c r="M4" i="14"/>
  <c r="M26" i="13"/>
  <c r="M56" i="13"/>
  <c r="M24" i="13"/>
  <c r="M36" i="13"/>
  <c r="M20" i="13"/>
  <c r="M46" i="13"/>
  <c r="M15" i="13"/>
  <c r="M5" i="13"/>
  <c r="M25" i="13"/>
  <c r="M55" i="13"/>
  <c r="M53" i="13"/>
  <c r="M13" i="13"/>
  <c r="M3" i="13"/>
  <c r="M23" i="13"/>
  <c r="M43" i="13"/>
  <c r="M51" i="13"/>
  <c r="M14" i="13"/>
  <c r="M54" i="13"/>
  <c r="M38" i="13"/>
  <c r="M40" i="13"/>
  <c r="M10" i="13"/>
  <c r="M30" i="13"/>
  <c r="M50" i="13"/>
  <c r="M33" i="13"/>
  <c r="M48" i="13"/>
  <c r="M8" i="13"/>
  <c r="M28" i="13"/>
  <c r="M18" i="13"/>
  <c r="M35" i="13"/>
  <c r="M19" i="13"/>
  <c r="M49" i="13"/>
  <c r="N33" i="13"/>
  <c r="N28" i="13"/>
  <c r="N3" i="13"/>
  <c r="N43" i="13"/>
  <c r="N53" i="13"/>
  <c r="N18" i="13"/>
  <c r="N8" i="13"/>
  <c r="N3" i="14"/>
  <c r="N48" i="13"/>
  <c r="N13" i="13"/>
  <c r="N5" i="14"/>
  <c r="N23" i="13"/>
  <c r="N4" i="14"/>
  <c r="M39" i="13"/>
  <c r="M9" i="13"/>
  <c r="M9" i="9"/>
  <c r="N9" i="9"/>
  <c r="M26" i="9"/>
  <c r="M22" i="9"/>
  <c r="N22" i="9"/>
  <c r="M12" i="9"/>
  <c r="N12" i="9"/>
  <c r="M6" i="9"/>
  <c r="N6" i="9"/>
  <c r="M23" i="9"/>
  <c r="N23" i="9"/>
  <c r="M10" i="9"/>
  <c r="N10" i="9"/>
  <c r="M8" i="10"/>
  <c r="N8" i="10"/>
  <c r="M4" i="10"/>
  <c r="N4" i="10"/>
  <c r="M16" i="13"/>
  <c r="M6" i="13"/>
  <c r="M34" i="13"/>
  <c r="M4" i="13"/>
  <c r="M6" i="14"/>
  <c r="M3" i="14"/>
  <c r="M5" i="14"/>
  <c r="P12" i="8"/>
  <c r="M5" i="8"/>
  <c r="N5" i="8"/>
  <c r="M3" i="8"/>
  <c r="N3" i="8"/>
  <c r="M20" i="9"/>
  <c r="N20" i="9"/>
  <c r="M19" i="9"/>
  <c r="N19" i="9"/>
  <c r="M7" i="9"/>
  <c r="N7" i="9"/>
  <c r="M15" i="9"/>
  <c r="N15" i="9"/>
  <c r="M4" i="9"/>
  <c r="N4" i="9"/>
  <c r="M14" i="9"/>
  <c r="N14" i="9"/>
  <c r="M8" i="9"/>
  <c r="N8" i="9"/>
  <c r="M18" i="9"/>
  <c r="N18" i="9"/>
  <c r="M11" i="9"/>
  <c r="N11" i="9"/>
  <c r="M18" i="6"/>
  <c r="N18" i="6"/>
  <c r="M24" i="6"/>
  <c r="N24" i="6"/>
  <c r="M10" i="6"/>
  <c r="N10" i="6"/>
  <c r="M9" i="6"/>
  <c r="M13" i="9"/>
  <c r="N13" i="9"/>
  <c r="M6" i="10"/>
  <c r="M5" i="10"/>
  <c r="M3" i="11"/>
  <c r="Q7" i="19"/>
  <c r="N41" i="13"/>
  <c r="N3" i="9"/>
  <c r="Q3" i="9"/>
  <c r="N3" i="11"/>
  <c r="Q3" i="11"/>
  <c r="Q10" i="7"/>
  <c r="P10" i="7"/>
  <c r="Q6" i="7"/>
  <c r="P6" i="7"/>
  <c r="Q8" i="7"/>
  <c r="P8" i="7"/>
  <c r="Q7" i="7"/>
  <c r="P7" i="7"/>
  <c r="Q9" i="7"/>
  <c r="P9" i="7"/>
  <c r="Q16" i="11"/>
  <c r="N34" i="13"/>
  <c r="N11" i="13"/>
  <c r="Q11" i="22"/>
  <c r="N6" i="13"/>
  <c r="N51" i="13"/>
  <c r="Q10" i="22"/>
  <c r="N10" i="13"/>
  <c r="N36" i="13"/>
  <c r="Q11" i="21"/>
  <c r="Q8" i="21"/>
  <c r="N39" i="13"/>
  <c r="P18" i="6"/>
  <c r="N9" i="6"/>
  <c r="P8" i="6"/>
  <c r="Q9" i="6"/>
  <c r="P26" i="9"/>
  <c r="P14" i="9"/>
  <c r="P20" i="6"/>
  <c r="P5" i="6"/>
  <c r="P10" i="6"/>
  <c r="P23" i="6"/>
  <c r="P6" i="9"/>
  <c r="P12" i="9"/>
  <c r="P20" i="9"/>
  <c r="P12" i="6"/>
  <c r="P5" i="9"/>
  <c r="P17" i="9"/>
  <c r="P14" i="6"/>
  <c r="P24" i="9"/>
  <c r="P7" i="6"/>
  <c r="P24" i="6"/>
  <c r="P8" i="9"/>
  <c r="P15" i="6"/>
  <c r="P18" i="9"/>
  <c r="P23" i="9"/>
  <c r="P21" i="9"/>
  <c r="Q5" i="10"/>
  <c r="P5" i="10"/>
  <c r="Q4" i="10"/>
  <c r="P4" i="10"/>
  <c r="Q10" i="11"/>
  <c r="P10" i="11"/>
  <c r="Q18" i="11"/>
  <c r="P18" i="11"/>
  <c r="Q10" i="10"/>
  <c r="P10" i="10"/>
  <c r="P3" i="7"/>
  <c r="Q6" i="10"/>
  <c r="P6" i="10"/>
  <c r="P22" i="9"/>
  <c r="Q12" i="8"/>
  <c r="Q8" i="10"/>
  <c r="P8" i="10"/>
  <c r="P9" i="9"/>
  <c r="P19" i="9"/>
  <c r="Q9" i="11"/>
  <c r="P9" i="11"/>
  <c r="Q17" i="11"/>
  <c r="P16" i="11"/>
  <c r="P17" i="11"/>
  <c r="Q4" i="8"/>
  <c r="P4" i="8"/>
  <c r="P15" i="9"/>
  <c r="P11" i="6"/>
  <c r="P25" i="6"/>
  <c r="P17" i="6"/>
  <c r="Q4" i="11"/>
  <c r="P4" i="11"/>
  <c r="Q12" i="11"/>
  <c r="P12" i="11"/>
  <c r="Q20" i="11"/>
  <c r="P20" i="11"/>
  <c r="Q7" i="10"/>
  <c r="P7" i="10"/>
  <c r="Q15" i="11"/>
  <c r="P15" i="11"/>
  <c r="P16" i="9"/>
  <c r="P11" i="9"/>
  <c r="Q11" i="11"/>
  <c r="P11" i="11"/>
  <c r="Q19" i="11"/>
  <c r="P19" i="11"/>
  <c r="Q9" i="10"/>
  <c r="P9" i="10"/>
  <c r="P19" i="6"/>
  <c r="P26" i="6"/>
  <c r="P22" i="6"/>
  <c r="Q6" i="11"/>
  <c r="P6" i="11"/>
  <c r="P14" i="11"/>
  <c r="P14" i="8"/>
  <c r="P5" i="7"/>
  <c r="P4" i="9"/>
  <c r="Q5" i="8"/>
  <c r="Q7" i="11"/>
  <c r="P7" i="11"/>
  <c r="P27" i="6"/>
  <c r="P10" i="9"/>
  <c r="Q3" i="8"/>
  <c r="P3" i="8"/>
  <c r="P6" i="8"/>
  <c r="P13" i="9"/>
  <c r="P25" i="9"/>
  <c r="Q5" i="11"/>
  <c r="P5" i="11"/>
  <c r="Q13" i="11"/>
  <c r="P13" i="11"/>
  <c r="Q21" i="11"/>
  <c r="P21" i="11"/>
  <c r="P7" i="9"/>
  <c r="P4" i="7"/>
  <c r="P3" i="6"/>
  <c r="P6" i="6"/>
  <c r="P4" i="6"/>
  <c r="P13" i="6"/>
  <c r="Q8" i="11"/>
  <c r="P8" i="11"/>
  <c r="Q3" i="10"/>
  <c r="P3" i="10"/>
  <c r="Q10" i="8"/>
  <c r="P10" i="8"/>
  <c r="Q12" i="9"/>
  <c r="Q20" i="9"/>
  <c r="Q5" i="9"/>
  <c r="Q17" i="9"/>
  <c r="Q6" i="9"/>
  <c r="Q14" i="9"/>
  <c r="Q22" i="9"/>
  <c r="Q9" i="9"/>
  <c r="Q19" i="9"/>
  <c r="Q15" i="9"/>
  <c r="Q24" i="9"/>
  <c r="Q8" i="9"/>
  <c r="Q16" i="9"/>
  <c r="Q26" i="9"/>
  <c r="Q11" i="9"/>
  <c r="Q21" i="9"/>
  <c r="Q4" i="9"/>
  <c r="Q23" i="9"/>
  <c r="Q10" i="9"/>
  <c r="Q18" i="9"/>
  <c r="Q13" i="9"/>
  <c r="Q25" i="9"/>
  <c r="Q7" i="9"/>
  <c r="Q27" i="6"/>
  <c r="Q20" i="6"/>
  <c r="Q7" i="6"/>
  <c r="Q5" i="6"/>
  <c r="Q12" i="6"/>
  <c r="Q11" i="6"/>
  <c r="Q25" i="6"/>
  <c r="Q17" i="6"/>
  <c r="Q10" i="6"/>
  <c r="Q24" i="6"/>
  <c r="Q21" i="6"/>
  <c r="Q19" i="6"/>
  <c r="Q26" i="6"/>
  <c r="Q22" i="6"/>
  <c r="Q8" i="6"/>
  <c r="Q23" i="6"/>
  <c r="Q18" i="6"/>
  <c r="Q14" i="6"/>
  <c r="Q3" i="6"/>
  <c r="Q6" i="6"/>
  <c r="Q4" i="6"/>
  <c r="Q13" i="6"/>
  <c r="P3" i="9"/>
  <c r="P3" i="11"/>
  <c r="P9" i="6"/>
  <c r="P21" i="6"/>
</calcChain>
</file>

<file path=xl/sharedStrings.xml><?xml version="1.0" encoding="utf-8"?>
<sst xmlns="http://schemas.openxmlformats.org/spreadsheetml/2006/main" count="2422" uniqueCount="359">
  <si>
    <t>Kennet Vale</t>
  </si>
  <si>
    <t>Severn Vale</t>
  </si>
  <si>
    <t>Bath</t>
  </si>
  <si>
    <t>Berkeley</t>
  </si>
  <si>
    <t>VWH</t>
  </si>
  <si>
    <t>Cotswold Edge</t>
  </si>
  <si>
    <t>Number</t>
  </si>
  <si>
    <t>Time</t>
  </si>
  <si>
    <t>Club</t>
  </si>
  <si>
    <t>Class</t>
  </si>
  <si>
    <t>Team</t>
  </si>
  <si>
    <t>Rider</t>
  </si>
  <si>
    <t>Horse</t>
  </si>
  <si>
    <t>Test</t>
  </si>
  <si>
    <t>Arena</t>
  </si>
  <si>
    <t xml:space="preserve">A </t>
  </si>
  <si>
    <t>B</t>
  </si>
  <si>
    <t>Gayle King</t>
  </si>
  <si>
    <t>Sally Gardiner</t>
  </si>
  <si>
    <t>Jenny Watkins</t>
  </si>
  <si>
    <t>Rolex Free</t>
  </si>
  <si>
    <t>Stacey Martin</t>
  </si>
  <si>
    <t>Chris Clark</t>
  </si>
  <si>
    <t>Wendy Barke</t>
  </si>
  <si>
    <t>Waylands Morning Sunshine</t>
  </si>
  <si>
    <t>Sue Portch</t>
  </si>
  <si>
    <t>Fiona Hunt</t>
  </si>
  <si>
    <t>Miss Congeniality</t>
  </si>
  <si>
    <t>Temple Clover Belle</t>
  </si>
  <si>
    <t>Lowenna Davis</t>
  </si>
  <si>
    <t>Stella Luminosa</t>
  </si>
  <si>
    <t>Wessex Gold</t>
  </si>
  <si>
    <t>Zoe Thompson</t>
  </si>
  <si>
    <t>Ready Steady Go</t>
  </si>
  <si>
    <t>BREAK</t>
  </si>
  <si>
    <t>1 (Juniors)</t>
  </si>
  <si>
    <t>2 (Seniors)</t>
  </si>
  <si>
    <t>Don Collins</t>
  </si>
  <si>
    <t>Beth Franz</t>
  </si>
  <si>
    <t>Kim Warren</t>
  </si>
  <si>
    <t>Judge</t>
  </si>
  <si>
    <t>N24</t>
  </si>
  <si>
    <t>VHPRC</t>
  </si>
  <si>
    <t>P18</t>
  </si>
  <si>
    <t>Ladykillers Little John</t>
  </si>
  <si>
    <t>Kingsthistle Darcy</t>
  </si>
  <si>
    <t>Zoe Symes</t>
  </si>
  <si>
    <t>Sharon Blake</t>
  </si>
  <si>
    <t>Georgina Bryce</t>
  </si>
  <si>
    <t>Pippa Card</t>
  </si>
  <si>
    <t>Brave and Bold</t>
  </si>
  <si>
    <t>Becky Ormond</t>
  </si>
  <si>
    <t>Sophie Meehan</t>
  </si>
  <si>
    <t>Mister Manchego</t>
  </si>
  <si>
    <t>Spiders Secret Weapon</t>
  </si>
  <si>
    <t>Francesca Dark</t>
  </si>
  <si>
    <t>Adrian Palmer</t>
  </si>
  <si>
    <t>Flashback III</t>
  </si>
  <si>
    <t>Sally Miles</t>
  </si>
  <si>
    <t>Charlotte Ashmead</t>
  </si>
  <si>
    <t>Eternity</t>
  </si>
  <si>
    <t>Jo Thornton</t>
  </si>
  <si>
    <t>Lynda King</t>
  </si>
  <si>
    <t>The Hit Man</t>
  </si>
  <si>
    <t>Claire Pratley</t>
  </si>
  <si>
    <t>Claire Warman</t>
  </si>
  <si>
    <t>Teresa Carty</t>
  </si>
  <si>
    <t>Newzflash</t>
  </si>
  <si>
    <t>Aimee Conlon</t>
  </si>
  <si>
    <t>Tricky Business</t>
  </si>
  <si>
    <t>Sam Gibbs</t>
  </si>
  <si>
    <t>Emilius</t>
  </si>
  <si>
    <t>Jeremy Michaels</t>
  </si>
  <si>
    <t>Rachael Tuck</t>
  </si>
  <si>
    <t>Test score</t>
  </si>
  <si>
    <t>Collectives</t>
  </si>
  <si>
    <t>Total score</t>
  </si>
  <si>
    <t>Overall Percentage</t>
  </si>
  <si>
    <t>Check</t>
  </si>
  <si>
    <t>PLACING</t>
  </si>
  <si>
    <t>OVERALL PLACE</t>
  </si>
  <si>
    <t>PLACING IN ARENA</t>
  </si>
  <si>
    <t>Best 3 scores</t>
  </si>
  <si>
    <t>Merlot</t>
  </si>
  <si>
    <t>Shiraz</t>
  </si>
  <si>
    <t>SENIOR TEAMS</t>
  </si>
  <si>
    <t>JUNIOR TEAMS</t>
  </si>
  <si>
    <t>Jenny Pickup</t>
  </si>
  <si>
    <t>Flightline Lucas</t>
  </si>
  <si>
    <t>Collectives check</t>
  </si>
  <si>
    <t>A2</t>
  </si>
  <si>
    <t>Bath 1</t>
  </si>
  <si>
    <t>BRC D3</t>
  </si>
  <si>
    <t>Glen Carter</t>
  </si>
  <si>
    <t xml:space="preserve">Bath 2 </t>
  </si>
  <si>
    <t>Johnny 2</t>
  </si>
  <si>
    <t>Made in Ballela</t>
  </si>
  <si>
    <t>Bath 3</t>
  </si>
  <si>
    <t>Lissy Lou</t>
  </si>
  <si>
    <t>Kidding Apart</t>
  </si>
  <si>
    <t>Kiara</t>
  </si>
  <si>
    <t>cotswold Edge RC</t>
  </si>
  <si>
    <t>Croesnant Carad OG</t>
  </si>
  <si>
    <t xml:space="preserve">BRC D3 </t>
  </si>
  <si>
    <t>Kilcakill Kylie</t>
  </si>
  <si>
    <t>Kennet vale Prosecco</t>
  </si>
  <si>
    <t>Prosecco</t>
  </si>
  <si>
    <t>Danny IX</t>
  </si>
  <si>
    <t>Kennet vale Sauvignon</t>
  </si>
  <si>
    <t>Sauvignon</t>
  </si>
  <si>
    <t>Attychree Prince</t>
  </si>
  <si>
    <t>Brc D3</t>
  </si>
  <si>
    <t>Severn Vale 2</t>
  </si>
  <si>
    <t>Ronberton Shansi</t>
  </si>
  <si>
    <t>Page</t>
  </si>
  <si>
    <t>Bitterwell Harmony</t>
  </si>
  <si>
    <t>Vwh</t>
  </si>
  <si>
    <t>Greystone Galway Boy</t>
  </si>
  <si>
    <t>Cookworthy Heston</t>
  </si>
  <si>
    <t>Vwh Individual</t>
  </si>
  <si>
    <t xml:space="preserve">Individual </t>
  </si>
  <si>
    <t>Milor de La Borie</t>
  </si>
  <si>
    <t>Loxley Monkey</t>
  </si>
  <si>
    <t>Kinsky Dollar AR</t>
  </si>
  <si>
    <t>A3</t>
  </si>
  <si>
    <t>Rufus Rocks</t>
  </si>
  <si>
    <t>Silk Suds</t>
  </si>
  <si>
    <t>Cutton Lightning</t>
  </si>
  <si>
    <t>Elliots Star</t>
  </si>
  <si>
    <t>Paxford Whitney</t>
  </si>
  <si>
    <t>Willow the Wisp</t>
  </si>
  <si>
    <t>Mister Tumble</t>
  </si>
  <si>
    <t>Laurens Pride</t>
  </si>
  <si>
    <t>Quarme Affaere</t>
  </si>
  <si>
    <t>Moylenna Fairy Prince</t>
  </si>
  <si>
    <t>Box of Tricks</t>
  </si>
  <si>
    <t>Montana</t>
  </si>
  <si>
    <t>severn vale</t>
  </si>
  <si>
    <t>V</t>
  </si>
  <si>
    <t>Preston</t>
  </si>
  <si>
    <t>Clover's Jimmy Choo</t>
  </si>
  <si>
    <t>TBC</t>
  </si>
  <si>
    <t>tbc</t>
  </si>
  <si>
    <t>Tom's Dream</t>
  </si>
  <si>
    <t>Dare to Dream II</t>
  </si>
  <si>
    <t>Individual</t>
  </si>
  <si>
    <t>Super Love</t>
  </si>
  <si>
    <t>Chopper</t>
  </si>
  <si>
    <t>Wessex Gold individual</t>
  </si>
  <si>
    <t>Baby Daly</t>
  </si>
  <si>
    <t>A1</t>
  </si>
  <si>
    <t>Cotswold Edge RC individual</t>
  </si>
  <si>
    <t>Littletons Definitley Maybe</t>
  </si>
  <si>
    <t>BRC D10</t>
  </si>
  <si>
    <t>Swindon Individual</t>
  </si>
  <si>
    <t>RedHill Frisk Me</t>
  </si>
  <si>
    <t>BRC D1</t>
  </si>
  <si>
    <t>Spot the Spot II</t>
  </si>
  <si>
    <t>Stella Artois</t>
  </si>
  <si>
    <t>BRC D2</t>
  </si>
  <si>
    <t>Adrian the 2nd</t>
  </si>
  <si>
    <t>Wessex Gold Individual</t>
  </si>
  <si>
    <t xml:space="preserve">Mostly in Time </t>
  </si>
  <si>
    <t>A4</t>
  </si>
  <si>
    <t>Pairs</t>
  </si>
  <si>
    <t xml:space="preserve">Bath </t>
  </si>
  <si>
    <t>Louistic Lounges</t>
  </si>
  <si>
    <t xml:space="preserve">Wessex Gold </t>
  </si>
  <si>
    <t>Paulbeg Miss Miller</t>
  </si>
  <si>
    <t>Prince Zar</t>
  </si>
  <si>
    <t>Prelim RT</t>
  </si>
  <si>
    <t>Swindon individual</t>
  </si>
  <si>
    <t>Trefaldwin Dylan</t>
  </si>
  <si>
    <t>Nov RT</t>
  </si>
  <si>
    <t>Bath 2</t>
  </si>
  <si>
    <t>Alone</t>
  </si>
  <si>
    <t>Rolex free</t>
  </si>
  <si>
    <t>Berkeley 1</t>
  </si>
  <si>
    <t>Gentle Warrior</t>
  </si>
  <si>
    <t>Berkeley 2</t>
  </si>
  <si>
    <t>Willow The Wisp</t>
  </si>
  <si>
    <t>Peaches Blue Boy</t>
  </si>
  <si>
    <t>?</t>
  </si>
  <si>
    <t>Cotswold Edge RC</t>
  </si>
  <si>
    <t>Templeclover Belle</t>
  </si>
  <si>
    <t>Vwh 1</t>
  </si>
  <si>
    <t>Cookworthy heston</t>
  </si>
  <si>
    <t>Porta Dela</t>
  </si>
  <si>
    <t>Bendigo II</t>
  </si>
  <si>
    <t>Vwh 2</t>
  </si>
  <si>
    <t>Super love</t>
  </si>
  <si>
    <t>Milor De La Borie</t>
  </si>
  <si>
    <t>Dare To Dream II</t>
  </si>
  <si>
    <t>Lexie</t>
  </si>
  <si>
    <t>My Artful Dodger</t>
  </si>
  <si>
    <t>N30</t>
  </si>
  <si>
    <t>Tommy</t>
  </si>
  <si>
    <t>Berkeley Individual</t>
  </si>
  <si>
    <t>Frampton</t>
  </si>
  <si>
    <t>kennet vale Merlot</t>
  </si>
  <si>
    <t>Bradleystoke</t>
  </si>
  <si>
    <t>Kennet Vale Shiraz</t>
  </si>
  <si>
    <t>Mumble</t>
  </si>
  <si>
    <t>Kingsleaze</t>
  </si>
  <si>
    <t>Perrots Hill</t>
  </si>
  <si>
    <t>The Last Fling</t>
  </si>
  <si>
    <t>Millenium II</t>
  </si>
  <si>
    <t>Dear Alice</t>
  </si>
  <si>
    <t>Carpachino</t>
  </si>
  <si>
    <t>Fran</t>
  </si>
  <si>
    <t>N34</t>
  </si>
  <si>
    <t>Emerald Rose Tempest</t>
  </si>
  <si>
    <t>Principle Espair</t>
  </si>
  <si>
    <t>A5</t>
  </si>
  <si>
    <t>Serendipity</t>
  </si>
  <si>
    <t>E45</t>
  </si>
  <si>
    <t>Master Max</t>
  </si>
  <si>
    <t>Bath Individual</t>
  </si>
  <si>
    <t>Unsolicited</t>
  </si>
  <si>
    <t>Nord est Des Ifs</t>
  </si>
  <si>
    <t>Sidney Bay</t>
  </si>
  <si>
    <t>Paytime II</t>
  </si>
  <si>
    <t>De Beers Darwin</t>
  </si>
  <si>
    <t>Regal Rhyme</t>
  </si>
  <si>
    <t>Cleos Pride</t>
  </si>
  <si>
    <t>Spot The Spot II</t>
  </si>
  <si>
    <t>Playtime II</t>
  </si>
  <si>
    <t>Medium 61</t>
  </si>
  <si>
    <t>Alexis Symes</t>
  </si>
  <si>
    <t>Janet Knight</t>
  </si>
  <si>
    <t>Kim Lock</t>
  </si>
  <si>
    <t>Sarah Ebbs</t>
  </si>
  <si>
    <t>Katie Ebbs</t>
  </si>
  <si>
    <t>Kathleen Griffiths</t>
  </si>
  <si>
    <t>Sandy Chase</t>
  </si>
  <si>
    <t>Julie Bush</t>
  </si>
  <si>
    <t>Vicki Swindell</t>
  </si>
  <si>
    <t>Karen Messenger</t>
  </si>
  <si>
    <t>Mandy Lee</t>
  </si>
  <si>
    <t>Rowena Moulding</t>
  </si>
  <si>
    <t>Tess Bryer</t>
  </si>
  <si>
    <t>Pippa Thornton</t>
  </si>
  <si>
    <t>Becky Scammell</t>
  </si>
  <si>
    <t>Wendy Lappington</t>
  </si>
  <si>
    <t>Jill Holt</t>
  </si>
  <si>
    <t>Jo Rickets</t>
  </si>
  <si>
    <t>Annabel Hurlow</t>
  </si>
  <si>
    <t>Kate Rayner</t>
  </si>
  <si>
    <t>Rachel Coke</t>
  </si>
  <si>
    <t>Sharon Moss</t>
  </si>
  <si>
    <t>Gemma Allan</t>
  </si>
  <si>
    <t>Sophie Thompson</t>
  </si>
  <si>
    <t>Hannah Freeman</t>
  </si>
  <si>
    <t>Nicki Manister</t>
  </si>
  <si>
    <t>Louise Gibbons</t>
  </si>
  <si>
    <t>Elaine Gibbs</t>
  </si>
  <si>
    <t>Sue Jones</t>
  </si>
  <si>
    <t>Kelly Whapples</t>
  </si>
  <si>
    <t>Kathy Hooper</t>
  </si>
  <si>
    <t>Fiona Russell Brown</t>
  </si>
  <si>
    <t>Jude Mathews</t>
  </si>
  <si>
    <t>Sarah Mcmurray</t>
  </si>
  <si>
    <t>Sarah Carless</t>
  </si>
  <si>
    <t xml:space="preserve">India Duke </t>
  </si>
  <si>
    <t>Iona Farrow-Wilton</t>
  </si>
  <si>
    <t>Chloe Reeves</t>
  </si>
  <si>
    <t>Sophia Ramear</t>
  </si>
  <si>
    <t>Abbie Robbins</t>
  </si>
  <si>
    <t>JO thornton</t>
  </si>
  <si>
    <t>Nicki Lock</t>
  </si>
  <si>
    <t>Joanna Howse</t>
  </si>
  <si>
    <t>Abigale Evans</t>
  </si>
  <si>
    <t>Rachel James</t>
  </si>
  <si>
    <t>Jen Watkins</t>
  </si>
  <si>
    <t>Michelle Hopton</t>
  </si>
  <si>
    <t>Aimee Conlan</t>
  </si>
  <si>
    <t>Jackie Grose</t>
  </si>
  <si>
    <t xml:space="preserve">Rachel Coke </t>
  </si>
  <si>
    <t>Joy Smart</t>
  </si>
  <si>
    <t>Rachel Tuck</t>
  </si>
  <si>
    <t>Vikki Swindel</t>
  </si>
  <si>
    <t>Marianna Gaussen</t>
  </si>
  <si>
    <t>Jude Matthews</t>
  </si>
  <si>
    <t>Angela Clark</t>
  </si>
  <si>
    <t>Lisa Sterrow</t>
  </si>
  <si>
    <t xml:space="preserve">Sharon Blake </t>
  </si>
  <si>
    <t>Julia Stockley</t>
  </si>
  <si>
    <t>Victoria Ashmead</t>
  </si>
  <si>
    <t>Justine Scott</t>
  </si>
  <si>
    <t>Kerry Emms</t>
  </si>
  <si>
    <t>Jane Austin</t>
  </si>
  <si>
    <t>Sue Ravenhill Hanley</t>
  </si>
  <si>
    <t>Tracey Allison</t>
  </si>
  <si>
    <t>Steph Carter</t>
  </si>
  <si>
    <t>Demelza Davis</t>
  </si>
  <si>
    <t>David Wood</t>
  </si>
  <si>
    <t>Joanna Dyer</t>
  </si>
  <si>
    <t>Kim Walker</t>
  </si>
  <si>
    <t>kate Nichols</t>
  </si>
  <si>
    <t xml:space="preserve">Bex Guest </t>
  </si>
  <si>
    <t>Sophie Andrews</t>
  </si>
  <si>
    <t>Antonia Riley</t>
  </si>
  <si>
    <t>Sue Broyard</t>
  </si>
  <si>
    <t>Anne Johnstrup</t>
  </si>
  <si>
    <t>Nicola Roach</t>
  </si>
  <si>
    <t>Kate Nichols</t>
  </si>
  <si>
    <t xml:space="preserve">Kim Walker </t>
  </si>
  <si>
    <t>ARENA A2 - BRC Prelim D3</t>
  </si>
  <si>
    <t>ARENA A1 - JUNIOR QUALIFER</t>
  </si>
  <si>
    <t>A4 - PAIRS</t>
  </si>
  <si>
    <t>ARENA A3 - BRC D3 (seniors)</t>
  </si>
  <si>
    <t>ARENA A4 - Prelim RT</t>
  </si>
  <si>
    <t>ARENA 5 - E45</t>
  </si>
  <si>
    <t>Class 10</t>
  </si>
  <si>
    <t>ARENA 5 - M61</t>
  </si>
  <si>
    <t>ARENA A3 - NOVICE 24</t>
  </si>
  <si>
    <t>ARENA A3 - NOVICE 30</t>
  </si>
  <si>
    <t>ARENA A2 - NOVICE 34</t>
  </si>
  <si>
    <t>M61</t>
  </si>
  <si>
    <t>BRC PRT</t>
  </si>
  <si>
    <t>BRC NRT</t>
  </si>
  <si>
    <t>D1</t>
  </si>
  <si>
    <t>D2</t>
  </si>
  <si>
    <t>D3</t>
  </si>
  <si>
    <t>D10</t>
  </si>
  <si>
    <t>PRT</t>
  </si>
  <si>
    <t>NRT</t>
  </si>
  <si>
    <t>Steady Command</t>
  </si>
  <si>
    <t>Lucy Spencer</t>
  </si>
  <si>
    <t>West Oak May Tim</t>
  </si>
  <si>
    <t>W/D</t>
  </si>
  <si>
    <t>Louisa Tobin</t>
  </si>
  <si>
    <t>Jo Calder</t>
  </si>
  <si>
    <t>Ridgeway Lady</t>
  </si>
  <si>
    <t>Lucy Wilcox</t>
  </si>
  <si>
    <t>Kalamari</t>
  </si>
  <si>
    <t>Lucy Willcox</t>
  </si>
  <si>
    <t>Vivienne</t>
  </si>
  <si>
    <t>Individual HC</t>
  </si>
  <si>
    <t>HC</t>
  </si>
  <si>
    <t>Placing</t>
  </si>
  <si>
    <t>Tavarone</t>
  </si>
  <si>
    <t>w/d</t>
  </si>
  <si>
    <t>Novice RT</t>
  </si>
  <si>
    <t>1st</t>
  </si>
  <si>
    <t>2nd</t>
  </si>
  <si>
    <t>5th</t>
  </si>
  <si>
    <t>6th</t>
  </si>
  <si>
    <t>N</t>
  </si>
  <si>
    <t xml:space="preserve">bb </t>
  </si>
  <si>
    <t>Welton Jewel</t>
  </si>
  <si>
    <t>3rd</t>
  </si>
  <si>
    <t>4th</t>
  </si>
  <si>
    <t>1Q</t>
  </si>
  <si>
    <t>2Q</t>
  </si>
  <si>
    <t>WD</t>
  </si>
  <si>
    <t>Wd</t>
  </si>
  <si>
    <t>berkeley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</si>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</sst>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-* #,##0.000000_-;\-* #,##0.000000_-;_-* &quot;-&quot;??_-;_-@_-"/>
    <numFmt numFmtId="167" formatCode="0.000%"/>
    <numFmt numFmtId="168" formatCode="0.0000%"/>
  </numFmts>
  <fonts count="10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u/>
      <sz val="10"/>
      <color theme="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6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5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2" fillId="2" borderId="0" xfId="0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/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Font="1" applyBorder="1" applyAlignment="1"/>
    <xf numFmtId="0" fontId="3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Font="1" applyBorder="1" applyAlignment="1"/>
    <xf numFmtId="0" fontId="3" fillId="0" borderId="7" xfId="0" applyFont="1" applyBorder="1" applyAlignment="1"/>
    <xf numFmtId="0" fontId="0" fillId="0" borderId="7" xfId="0" applyBorder="1" applyAlignment="1"/>
    <xf numFmtId="0" fontId="0" fillId="0" borderId="7" xfId="0" applyBorder="1"/>
    <xf numFmtId="20" fontId="0" fillId="0" borderId="2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0" xfId="0" applyFont="1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0" fontId="2" fillId="0" borderId="8" xfId="0" applyFont="1" applyFill="1" applyBorder="1"/>
    <xf numFmtId="164" fontId="0" fillId="0" borderId="0" xfId="2" applyNumberFormat="1" applyFont="1"/>
    <xf numFmtId="164" fontId="2" fillId="0" borderId="2" xfId="2" applyNumberFormat="1" applyFont="1" applyBorder="1"/>
    <xf numFmtId="164" fontId="0" fillId="0" borderId="2" xfId="2" applyNumberFormat="1" applyFont="1" applyBorder="1"/>
    <xf numFmtId="164" fontId="0" fillId="0" borderId="0" xfId="2" applyNumberFormat="1" applyFont="1" applyBorder="1"/>
    <xf numFmtId="164" fontId="0" fillId="0" borderId="7" xfId="2" applyNumberFormat="1" applyFont="1" applyBorder="1"/>
    <xf numFmtId="165" fontId="0" fillId="0" borderId="0" xfId="1" applyNumberFormat="1" applyFont="1"/>
    <xf numFmtId="165" fontId="2" fillId="0" borderId="0" xfId="1" applyNumberFormat="1" applyFont="1"/>
    <xf numFmtId="165" fontId="4" fillId="0" borderId="0" xfId="1" applyNumberFormat="1" applyFont="1"/>
    <xf numFmtId="166" fontId="0" fillId="0" borderId="0" xfId="1" applyNumberFormat="1" applyFont="1"/>
    <xf numFmtId="166" fontId="2" fillId="0" borderId="0" xfId="1" applyNumberFormat="1" applyFont="1"/>
    <xf numFmtId="166" fontId="4" fillId="0" borderId="0" xfId="1" applyNumberFormat="1" applyFont="1"/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0" xfId="2" applyNumberFormat="1" applyFont="1" applyBorder="1"/>
    <xf numFmtId="0" fontId="2" fillId="0" borderId="5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20" fontId="0" fillId="0" borderId="0" xfId="0" applyNumberFormat="1" applyFill="1" applyAlignment="1"/>
    <xf numFmtId="0" fontId="0" fillId="0" borderId="0" xfId="0" applyFont="1" applyFill="1"/>
    <xf numFmtId="0" fontId="6" fillId="0" borderId="0" xfId="0" applyFont="1" applyBorder="1" applyAlignment="1"/>
    <xf numFmtId="0" fontId="2" fillId="0" borderId="7" xfId="0" applyFont="1" applyBorder="1"/>
    <xf numFmtId="0" fontId="0" fillId="0" borderId="0" xfId="0" applyNumberFormat="1"/>
    <xf numFmtId="20" fontId="0" fillId="0" borderId="0" xfId="0" applyNumberFormat="1"/>
    <xf numFmtId="17" fontId="0" fillId="0" borderId="0" xfId="0" applyNumberFormat="1"/>
    <xf numFmtId="1" fontId="2" fillId="0" borderId="0" xfId="0" applyNumberFormat="1" applyFont="1" applyFill="1" applyAlignment="1">
      <alignment horizontal="center"/>
    </xf>
    <xf numFmtId="0" fontId="1" fillId="0" borderId="0" xfId="3"/>
    <xf numFmtId="1" fontId="0" fillId="0" borderId="0" xfId="0" applyNumberFormat="1"/>
    <xf numFmtId="1" fontId="0" fillId="0" borderId="0" xfId="0" applyNumberFormat="1" applyFill="1" applyAlignment="1">
      <alignment horizontal="center"/>
    </xf>
    <xf numFmtId="0" fontId="0" fillId="2" borderId="0" xfId="0" applyFill="1"/>
    <xf numFmtId="0" fontId="2" fillId="0" borderId="11" xfId="0" applyFont="1" applyBorder="1" applyAlignment="1">
      <alignment horizontal="left"/>
    </xf>
    <xf numFmtId="0" fontId="0" fillId="0" borderId="11" xfId="0" applyBorder="1" applyAlignment="1"/>
    <xf numFmtId="0" fontId="0" fillId="0" borderId="11" xfId="0" applyBorder="1"/>
    <xf numFmtId="164" fontId="0" fillId="0" borderId="11" xfId="2" applyNumberFormat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1" xfId="0" applyFont="1" applyBorder="1"/>
    <xf numFmtId="164" fontId="2" fillId="0" borderId="11" xfId="2" applyNumberFormat="1" applyFont="1" applyBorder="1"/>
    <xf numFmtId="1" fontId="0" fillId="0" borderId="11" xfId="0" applyNumberFormat="1" applyBorder="1"/>
    <xf numFmtId="0" fontId="0" fillId="0" borderId="11" xfId="0" applyFont="1" applyBorder="1" applyAlignment="1"/>
    <xf numFmtId="167" fontId="2" fillId="0" borderId="0" xfId="2" applyNumberFormat="1" applyFont="1" applyFill="1"/>
    <xf numFmtId="167" fontId="0" fillId="0" borderId="0" xfId="2" applyNumberFormat="1" applyFont="1" applyFill="1"/>
    <xf numFmtId="0" fontId="0" fillId="0" borderId="11" xfId="0" applyBorder="1" applyAlignment="1">
      <alignment horizontal="center"/>
    </xf>
    <xf numFmtId="167" fontId="0" fillId="0" borderId="11" xfId="2" applyNumberFormat="1" applyFont="1" applyBorder="1"/>
    <xf numFmtId="167" fontId="2" fillId="0" borderId="11" xfId="2" applyNumberFormat="1" applyFont="1" applyBorder="1"/>
    <xf numFmtId="167" fontId="0" fillId="0" borderId="0" xfId="2" applyNumberFormat="1" applyFont="1"/>
    <xf numFmtId="166" fontId="2" fillId="0" borderId="11" xfId="1" applyNumberFormat="1" applyFont="1" applyBorder="1"/>
    <xf numFmtId="0" fontId="0" fillId="2" borderId="11" xfId="0" applyFill="1" applyBorder="1" applyAlignment="1">
      <alignment horizontal="right"/>
    </xf>
    <xf numFmtId="166" fontId="4" fillId="0" borderId="11" xfId="1" applyNumberFormat="1" applyFont="1" applyBorder="1"/>
    <xf numFmtId="0" fontId="0" fillId="2" borderId="11" xfId="0" quotePrefix="1" applyFill="1" applyBorder="1" applyAlignment="1">
      <alignment horizontal="right"/>
    </xf>
    <xf numFmtId="0" fontId="0" fillId="0" borderId="11" xfId="0" quotePrefix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1" xfId="0" applyFont="1" applyBorder="1" applyAlignment="1"/>
    <xf numFmtId="0" fontId="2" fillId="0" borderId="11" xfId="0" applyFont="1" applyFill="1" applyBorder="1"/>
    <xf numFmtId="0" fontId="3" fillId="0" borderId="11" xfId="0" applyFont="1" applyBorder="1" applyAlignment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/>
    <xf numFmtId="164" fontId="2" fillId="0" borderId="8" xfId="2" applyNumberFormat="1" applyFont="1" applyBorder="1"/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1" fontId="0" fillId="0" borderId="10" xfId="0" applyNumberFormat="1" applyBorder="1"/>
    <xf numFmtId="0" fontId="0" fillId="0" borderId="10" xfId="0" applyFont="1" applyBorder="1" applyAlignment="1"/>
    <xf numFmtId="0" fontId="3" fillId="0" borderId="10" xfId="0" applyFont="1" applyBorder="1" applyAlignment="1"/>
    <xf numFmtId="0" fontId="0" fillId="0" borderId="10" xfId="0" applyBorder="1" applyAlignment="1"/>
    <xf numFmtId="164" fontId="0" fillId="0" borderId="10" xfId="2" applyNumberFormat="1" applyFont="1" applyBorder="1"/>
    <xf numFmtId="1" fontId="0" fillId="0" borderId="12" xfId="0" applyNumberFormat="1" applyBorder="1"/>
    <xf numFmtId="0" fontId="0" fillId="0" borderId="13" xfId="0" applyFont="1" applyBorder="1" applyAlignment="1"/>
    <xf numFmtId="0" fontId="3" fillId="0" borderId="13" xfId="0" applyFont="1" applyBorder="1" applyAlignment="1"/>
    <xf numFmtId="0" fontId="0" fillId="0" borderId="13" xfId="0" applyBorder="1" applyAlignment="1"/>
    <xf numFmtId="0" fontId="0" fillId="0" borderId="13" xfId="0" applyBorder="1"/>
    <xf numFmtId="164" fontId="0" fillId="0" borderId="13" xfId="2" applyNumberFormat="1" applyFont="1" applyBorder="1"/>
    <xf numFmtId="0" fontId="0" fillId="0" borderId="14" xfId="0" applyBorder="1"/>
    <xf numFmtId="1" fontId="0" fillId="0" borderId="15" xfId="0" applyNumberFormat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Font="1" applyBorder="1" applyAlignment="1"/>
    <xf numFmtId="0" fontId="3" fillId="0" borderId="18" xfId="0" applyFont="1" applyBorder="1" applyAlignment="1"/>
    <xf numFmtId="0" fontId="0" fillId="0" borderId="18" xfId="0" applyBorder="1" applyAlignment="1"/>
    <xf numFmtId="0" fontId="0" fillId="0" borderId="18" xfId="0" applyBorder="1"/>
    <xf numFmtId="164" fontId="0" fillId="0" borderId="18" xfId="2" applyNumberFormat="1" applyFont="1" applyBorder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8" xfId="0" applyBorder="1" applyAlignment="1">
      <alignment horizontal="center"/>
    </xf>
    <xf numFmtId="0" fontId="0" fillId="0" borderId="8" xfId="0" applyFont="1" applyBorder="1" applyAlignment="1"/>
    <xf numFmtId="0" fontId="3" fillId="0" borderId="8" xfId="0" applyFont="1" applyBorder="1" applyAlignment="1"/>
    <xf numFmtId="0" fontId="0" fillId="0" borderId="8" xfId="0" applyBorder="1" applyAlignment="1"/>
    <xf numFmtId="164" fontId="0" fillId="0" borderId="8" xfId="2" applyNumberFormat="1" applyFont="1" applyBorder="1"/>
    <xf numFmtId="1" fontId="0" fillId="0" borderId="17" xfId="0" applyNumberFormat="1" applyBorder="1"/>
    <xf numFmtId="0" fontId="0" fillId="0" borderId="11" xfId="0" quotePrefix="1" applyBorder="1"/>
    <xf numFmtId="0" fontId="0" fillId="0" borderId="12" xfId="0" applyFont="1" applyBorder="1" applyAlignment="1"/>
    <xf numFmtId="0" fontId="0" fillId="0" borderId="15" xfId="0" applyFont="1" applyBorder="1" applyAlignment="1"/>
    <xf numFmtId="0" fontId="0" fillId="0" borderId="17" xfId="0" applyFont="1" applyBorder="1" applyAlignment="1"/>
    <xf numFmtId="0" fontId="0" fillId="0" borderId="23" xfId="0" applyFont="1" applyBorder="1" applyAlignment="1"/>
    <xf numFmtId="0" fontId="0" fillId="0" borderId="24" xfId="0" applyBorder="1"/>
    <xf numFmtId="0" fontId="0" fillId="0" borderId="20" xfId="0" applyFont="1" applyBorder="1" applyAlignment="1"/>
    <xf numFmtId="0" fontId="0" fillId="0" borderId="21" xfId="0" applyFont="1" applyBorder="1" applyAlignment="1"/>
    <xf numFmtId="0" fontId="0" fillId="0" borderId="22" xfId="0" applyFont="1" applyBorder="1" applyAlignment="1"/>
    <xf numFmtId="1" fontId="0" fillId="0" borderId="25" xfId="0" applyNumberFormat="1" applyBorder="1"/>
    <xf numFmtId="0" fontId="0" fillId="0" borderId="26" xfId="0" applyBorder="1"/>
    <xf numFmtId="168" fontId="0" fillId="0" borderId="0" xfId="2" applyNumberFormat="1" applyFont="1" applyFill="1"/>
    <xf numFmtId="168" fontId="0" fillId="0" borderId="11" xfId="2" applyNumberFormat="1" applyFont="1" applyBorder="1"/>
    <xf numFmtId="0" fontId="0" fillId="0" borderId="0" xfId="0" applyFill="1" applyBorder="1"/>
  </cellXfs>
  <cellStyles count="36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P174"/>
  <sheetViews>
    <sheetView workbookViewId="0">
      <pane ySplit="1" topLeftCell="A147" activePane="bottomLeft" state="frozen"/>
      <selection pane="bottomLeft" activeCell="M171" sqref="M171"/>
    </sheetView>
  </sheetViews>
  <sheetFormatPr defaultColWidth="8.75" defaultRowHeight="12.75" x14ac:dyDescent="0.2"/>
  <cols>
    <col min="1" max="1" width="7" style="64" customWidth="1"/>
    <col min="2" max="2" width="6.25" style="64" customWidth="1"/>
    <col min="3" max="3" width="9.375" style="77" customWidth="1"/>
    <col min="4" max="4" width="15.625" style="65" customWidth="1"/>
    <col min="5" max="5" width="14.125" style="65" customWidth="1"/>
    <col min="6" max="6" width="20.25" style="65" customWidth="1"/>
    <col min="7" max="7" width="23.375" style="65" customWidth="1"/>
    <col min="8" max="8" width="7.625" style="65" customWidth="1"/>
    <col min="9" max="9" width="12.125" style="65" hidden="1" customWidth="1"/>
    <col min="10" max="10" width="13.75" style="65" hidden="1" customWidth="1"/>
    <col min="11" max="12" width="8.625" style="66" customWidth="1"/>
    <col min="13" max="13" width="11.125" style="66" bestFit="1" customWidth="1"/>
    <col min="14" max="14" width="18.75" style="90" bestFit="1" customWidth="1"/>
    <col min="15" max="15" width="9" style="66" customWidth="1"/>
    <col min="16" max="16" width="4.375" style="66" bestFit="1" customWidth="1"/>
    <col min="17" max="17" width="5.375" style="66" customWidth="1"/>
    <col min="18" max="18" width="4.75" style="66" customWidth="1"/>
    <col min="19" max="16384" width="8.75" style="66"/>
  </cols>
  <sheetData>
    <row r="1" spans="1:16" s="34" customFormat="1" x14ac:dyDescent="0.2">
      <c r="A1" s="62" t="s">
        <v>14</v>
      </c>
      <c r="B1" s="62" t="s">
        <v>7</v>
      </c>
      <c r="C1" s="74" t="s">
        <v>6</v>
      </c>
      <c r="D1" s="63" t="s">
        <v>8</v>
      </c>
      <c r="E1" s="63" t="s">
        <v>10</v>
      </c>
      <c r="F1" s="63" t="s">
        <v>11</v>
      </c>
      <c r="G1" s="63" t="s">
        <v>12</v>
      </c>
      <c r="H1" s="63" t="s">
        <v>13</v>
      </c>
      <c r="I1" s="63" t="s">
        <v>9</v>
      </c>
      <c r="J1" s="63" t="s">
        <v>40</v>
      </c>
      <c r="K1" s="63" t="s">
        <v>74</v>
      </c>
      <c r="L1" s="34" t="s">
        <v>75</v>
      </c>
      <c r="M1" s="34" t="s">
        <v>76</v>
      </c>
      <c r="N1" s="89" t="s">
        <v>77</v>
      </c>
      <c r="O1" s="34" t="s">
        <v>156</v>
      </c>
      <c r="P1" s="9">
        <v>200</v>
      </c>
    </row>
    <row r="2" spans="1:16" ht="15" x14ac:dyDescent="0.25">
      <c r="A2" s="71" t="s">
        <v>90</v>
      </c>
      <c r="B2" s="72">
        <v>0.37916666666666665</v>
      </c>
      <c r="C2" s="76">
        <v>1</v>
      </c>
      <c r="D2" t="s">
        <v>91</v>
      </c>
      <c r="E2">
        <v>1</v>
      </c>
      <c r="F2" s="75" t="s">
        <v>17</v>
      </c>
      <c r="G2" t="s">
        <v>45</v>
      </c>
      <c r="H2" t="s">
        <v>92</v>
      </c>
      <c r="I2" s="65" t="s">
        <v>36</v>
      </c>
      <c r="J2" s="65" t="s">
        <v>38</v>
      </c>
      <c r="K2" s="66">
        <v>105.5</v>
      </c>
      <c r="L2" s="66">
        <v>53</v>
      </c>
      <c r="M2" s="66">
        <f t="shared" ref="M2:M26" si="0">K2+L2</f>
        <v>158.5</v>
      </c>
      <c r="N2" s="90">
        <f t="shared" ref="N2:N26" si="1">M2/P$3</f>
        <v>0.63400000000000001</v>
      </c>
      <c r="O2" s="66" t="s">
        <v>159</v>
      </c>
      <c r="P2" s="78">
        <v>250</v>
      </c>
    </row>
    <row r="3" spans="1:16" ht="15" x14ac:dyDescent="0.25">
      <c r="A3" s="71" t="s">
        <v>90</v>
      </c>
      <c r="B3" s="72">
        <v>0.42083333333333317</v>
      </c>
      <c r="C3" s="76">
        <v>2</v>
      </c>
      <c r="D3" t="s">
        <v>91</v>
      </c>
      <c r="E3">
        <v>1</v>
      </c>
      <c r="F3" s="75" t="s">
        <v>228</v>
      </c>
      <c r="G3" t="s">
        <v>93</v>
      </c>
      <c r="H3" t="s">
        <v>92</v>
      </c>
      <c r="I3" s="65" t="s">
        <v>36</v>
      </c>
      <c r="J3" s="65" t="s">
        <v>38</v>
      </c>
      <c r="K3" s="66">
        <v>124.5</v>
      </c>
      <c r="L3" s="66">
        <v>57</v>
      </c>
      <c r="M3" s="66">
        <f t="shared" si="0"/>
        <v>181.5</v>
      </c>
      <c r="N3" s="90">
        <f t="shared" si="1"/>
        <v>0.72599999999999998</v>
      </c>
      <c r="O3" s="66" t="s">
        <v>92</v>
      </c>
      <c r="P3" s="78">
        <v>250</v>
      </c>
    </row>
    <row r="4" spans="1:16" ht="15" x14ac:dyDescent="0.25">
      <c r="A4" s="71" t="s">
        <v>90</v>
      </c>
      <c r="B4" s="72">
        <v>0.42499999999999982</v>
      </c>
      <c r="C4" s="76">
        <v>3</v>
      </c>
      <c r="D4" t="s">
        <v>94</v>
      </c>
      <c r="E4">
        <v>2</v>
      </c>
      <c r="F4" s="75" t="s">
        <v>229</v>
      </c>
      <c r="G4" t="s">
        <v>95</v>
      </c>
      <c r="H4" t="s">
        <v>92</v>
      </c>
      <c r="I4" s="65" t="s">
        <v>36</v>
      </c>
      <c r="J4" s="65" t="s">
        <v>38</v>
      </c>
      <c r="K4" s="66">
        <v>94</v>
      </c>
      <c r="L4" s="66">
        <v>44</v>
      </c>
      <c r="M4" s="66">
        <f t="shared" si="0"/>
        <v>138</v>
      </c>
      <c r="N4" s="90">
        <f t="shared" si="1"/>
        <v>0.55200000000000005</v>
      </c>
      <c r="O4" s="66" t="s">
        <v>153</v>
      </c>
      <c r="P4" s="78">
        <v>240</v>
      </c>
    </row>
    <row r="5" spans="1:16" ht="15" x14ac:dyDescent="0.25">
      <c r="A5" s="71" t="s">
        <v>90</v>
      </c>
      <c r="B5" s="72">
        <v>0.49999999999999956</v>
      </c>
      <c r="C5" s="76">
        <v>4</v>
      </c>
      <c r="D5" t="s">
        <v>94</v>
      </c>
      <c r="E5">
        <v>2</v>
      </c>
      <c r="F5" s="75" t="s">
        <v>230</v>
      </c>
      <c r="G5" t="s">
        <v>96</v>
      </c>
      <c r="H5" t="s">
        <v>92</v>
      </c>
      <c r="I5" s="65" t="s">
        <v>36</v>
      </c>
      <c r="J5" s="65" t="s">
        <v>38</v>
      </c>
      <c r="K5" s="66">
        <v>106.5</v>
      </c>
      <c r="L5" s="66">
        <v>49</v>
      </c>
      <c r="M5" s="66">
        <f t="shared" si="0"/>
        <v>155.5</v>
      </c>
      <c r="N5" s="90">
        <f t="shared" si="1"/>
        <v>0.622</v>
      </c>
      <c r="O5" s="66" t="s">
        <v>41</v>
      </c>
      <c r="P5" s="78">
        <v>260</v>
      </c>
    </row>
    <row r="6" spans="1:16" ht="15" x14ac:dyDescent="0.25">
      <c r="A6" s="71" t="s">
        <v>90</v>
      </c>
      <c r="B6" s="72">
        <v>0.40833333333333321</v>
      </c>
      <c r="C6" s="76">
        <v>5</v>
      </c>
      <c r="D6" t="s">
        <v>97</v>
      </c>
      <c r="E6">
        <v>3</v>
      </c>
      <c r="F6" s="75" t="s">
        <v>231</v>
      </c>
      <c r="G6" t="s">
        <v>98</v>
      </c>
      <c r="H6" t="s">
        <v>92</v>
      </c>
      <c r="I6" s="65" t="s">
        <v>36</v>
      </c>
      <c r="J6" s="65" t="s">
        <v>38</v>
      </c>
      <c r="M6" s="66">
        <f t="shared" si="0"/>
        <v>0</v>
      </c>
      <c r="N6" s="90">
        <f t="shared" si="1"/>
        <v>0</v>
      </c>
      <c r="O6" s="66" t="s">
        <v>195</v>
      </c>
      <c r="P6" s="78">
        <v>260</v>
      </c>
    </row>
    <row r="7" spans="1:16" ht="15" x14ac:dyDescent="0.25">
      <c r="A7" s="71" t="s">
        <v>90</v>
      </c>
      <c r="B7" s="72">
        <v>0.41249999999999987</v>
      </c>
      <c r="C7" s="76">
        <v>6</v>
      </c>
      <c r="D7" t="s">
        <v>97</v>
      </c>
      <c r="E7">
        <v>3</v>
      </c>
      <c r="F7" s="75" t="s">
        <v>232</v>
      </c>
      <c r="G7" t="s">
        <v>99</v>
      </c>
      <c r="H7" t="s">
        <v>92</v>
      </c>
      <c r="I7" s="65" t="s">
        <v>36</v>
      </c>
      <c r="J7" s="65" t="s">
        <v>38</v>
      </c>
      <c r="M7" s="66">
        <f t="shared" si="0"/>
        <v>0</v>
      </c>
      <c r="N7" s="90">
        <f t="shared" si="1"/>
        <v>0</v>
      </c>
      <c r="O7" s="66" t="s">
        <v>210</v>
      </c>
      <c r="P7" s="78">
        <v>240</v>
      </c>
    </row>
    <row r="8" spans="1:16" ht="15" x14ac:dyDescent="0.25">
      <c r="A8" s="71" t="s">
        <v>90</v>
      </c>
      <c r="B8" s="72">
        <v>0.39166666666666661</v>
      </c>
      <c r="C8" s="76">
        <v>7</v>
      </c>
      <c r="D8" t="s">
        <v>3</v>
      </c>
      <c r="E8" t="s">
        <v>3</v>
      </c>
      <c r="F8" s="75" t="s">
        <v>233</v>
      </c>
      <c r="G8" t="s">
        <v>100</v>
      </c>
      <c r="H8" t="s">
        <v>92</v>
      </c>
      <c r="I8" s="65" t="s">
        <v>36</v>
      </c>
      <c r="J8" s="65" t="s">
        <v>38</v>
      </c>
      <c r="K8" s="66">
        <v>98</v>
      </c>
      <c r="L8" s="66">
        <v>44</v>
      </c>
      <c r="M8" s="66">
        <f t="shared" si="0"/>
        <v>142</v>
      </c>
      <c r="N8" s="90">
        <f t="shared" si="1"/>
        <v>0.56799999999999995</v>
      </c>
      <c r="O8" s="66" t="s">
        <v>215</v>
      </c>
      <c r="P8" s="78">
        <v>290</v>
      </c>
    </row>
    <row r="9" spans="1:16" ht="15" x14ac:dyDescent="0.25">
      <c r="A9" s="71" t="s">
        <v>90</v>
      </c>
      <c r="B9" s="72">
        <v>0.4791666666666663</v>
      </c>
      <c r="C9" s="76">
        <v>8</v>
      </c>
      <c r="D9" t="s">
        <v>3</v>
      </c>
      <c r="E9" t="s">
        <v>3</v>
      </c>
      <c r="F9" s="75" t="s">
        <v>70</v>
      </c>
      <c r="G9" t="s">
        <v>71</v>
      </c>
      <c r="H9" t="s">
        <v>92</v>
      </c>
      <c r="I9" s="65" t="s">
        <v>36</v>
      </c>
      <c r="J9" s="65" t="s">
        <v>38</v>
      </c>
      <c r="K9" s="66">
        <v>130.5</v>
      </c>
      <c r="L9" s="66">
        <v>67</v>
      </c>
      <c r="M9" s="66">
        <f t="shared" si="0"/>
        <v>197.5</v>
      </c>
      <c r="N9" s="90">
        <f t="shared" si="1"/>
        <v>0.79</v>
      </c>
      <c r="O9" s="66" t="s">
        <v>318</v>
      </c>
      <c r="P9" s="78">
        <v>290</v>
      </c>
    </row>
    <row r="10" spans="1:16" ht="15" x14ac:dyDescent="0.25">
      <c r="A10" s="71" t="s">
        <v>90</v>
      </c>
      <c r="B10" s="72">
        <v>0.43333333333333313</v>
      </c>
      <c r="C10" s="76">
        <v>9</v>
      </c>
      <c r="D10" t="s">
        <v>101</v>
      </c>
      <c r="E10" t="s">
        <v>101</v>
      </c>
      <c r="F10" s="75" t="s">
        <v>22</v>
      </c>
      <c r="G10" t="s">
        <v>102</v>
      </c>
      <c r="H10" t="s">
        <v>103</v>
      </c>
      <c r="I10" s="65" t="s">
        <v>36</v>
      </c>
      <c r="J10" s="65" t="s">
        <v>38</v>
      </c>
      <c r="K10" s="66">
        <v>112.5</v>
      </c>
      <c r="L10" s="66">
        <v>58</v>
      </c>
      <c r="M10" s="66">
        <f t="shared" si="0"/>
        <v>170.5</v>
      </c>
      <c r="N10" s="90">
        <f t="shared" si="1"/>
        <v>0.68200000000000005</v>
      </c>
      <c r="O10" s="66" t="s">
        <v>319</v>
      </c>
      <c r="P10" s="78">
        <v>110</v>
      </c>
    </row>
    <row r="11" spans="1:16" ht="15" x14ac:dyDescent="0.25">
      <c r="A11" s="71" t="s">
        <v>90</v>
      </c>
      <c r="B11" s="72">
        <v>0.43749999999999978</v>
      </c>
      <c r="C11" s="76">
        <v>10</v>
      </c>
      <c r="D11" t="s">
        <v>101</v>
      </c>
      <c r="E11" t="s">
        <v>101</v>
      </c>
      <c r="F11" s="75" t="s">
        <v>73</v>
      </c>
      <c r="G11" t="s">
        <v>104</v>
      </c>
      <c r="H11" t="s">
        <v>103</v>
      </c>
      <c r="I11" s="65" t="s">
        <v>36</v>
      </c>
      <c r="J11" s="65" t="s">
        <v>38</v>
      </c>
      <c r="K11" s="66">
        <v>97</v>
      </c>
      <c r="L11" s="66">
        <v>44</v>
      </c>
      <c r="M11" s="66">
        <f t="shared" si="0"/>
        <v>141</v>
      </c>
      <c r="N11" s="90">
        <f t="shared" si="1"/>
        <v>0.56399999999999995</v>
      </c>
      <c r="O11" s="66" t="s">
        <v>320</v>
      </c>
      <c r="P11" s="78">
        <v>110</v>
      </c>
    </row>
    <row r="12" spans="1:16" ht="15" x14ac:dyDescent="0.25">
      <c r="A12" s="71" t="s">
        <v>90</v>
      </c>
      <c r="B12" s="72">
        <v>0.41666666666666652</v>
      </c>
      <c r="C12" s="76">
        <v>11</v>
      </c>
      <c r="D12" t="s">
        <v>105</v>
      </c>
      <c r="E12" t="s">
        <v>106</v>
      </c>
      <c r="F12" s="75" t="s">
        <v>234</v>
      </c>
      <c r="G12" t="s">
        <v>107</v>
      </c>
      <c r="H12" t="s">
        <v>92</v>
      </c>
      <c r="I12" s="65" t="s">
        <v>36</v>
      </c>
      <c r="J12" s="65" t="s">
        <v>38</v>
      </c>
      <c r="K12" s="66">
        <v>107</v>
      </c>
      <c r="L12" s="66">
        <v>45</v>
      </c>
      <c r="M12" s="66">
        <f t="shared" ref="M12" si="2">K12+L12</f>
        <v>152</v>
      </c>
      <c r="N12" s="90">
        <f t="shared" si="1"/>
        <v>0.60799999999999998</v>
      </c>
      <c r="O12" s="66" t="s">
        <v>164</v>
      </c>
      <c r="P12" s="78">
        <v>140</v>
      </c>
    </row>
    <row r="13" spans="1:16" ht="15" x14ac:dyDescent="0.25">
      <c r="A13" s="71" t="s">
        <v>90</v>
      </c>
      <c r="B13" s="72">
        <v>0.48333333333333295</v>
      </c>
      <c r="C13" s="76">
        <v>12</v>
      </c>
      <c r="D13" t="s">
        <v>105</v>
      </c>
      <c r="E13" t="s">
        <v>106</v>
      </c>
      <c r="F13" s="75" t="s">
        <v>332</v>
      </c>
      <c r="G13" t="s">
        <v>333</v>
      </c>
      <c r="H13" t="s">
        <v>92</v>
      </c>
      <c r="I13" s="65" t="s">
        <v>36</v>
      </c>
      <c r="J13" s="65" t="s">
        <v>38</v>
      </c>
      <c r="K13" s="66">
        <v>100</v>
      </c>
      <c r="L13" s="66">
        <v>43</v>
      </c>
      <c r="M13" s="66">
        <f t="shared" si="0"/>
        <v>143</v>
      </c>
      <c r="N13" s="90">
        <f>M13/P$3</f>
        <v>0.57199999999999995</v>
      </c>
    </row>
    <row r="14" spans="1:16" ht="15" x14ac:dyDescent="0.25">
      <c r="A14" s="71" t="s">
        <v>90</v>
      </c>
      <c r="B14" s="72">
        <v>0.3833333333333333</v>
      </c>
      <c r="C14" s="76">
        <v>13</v>
      </c>
      <c r="D14" t="s">
        <v>108</v>
      </c>
      <c r="E14" t="s">
        <v>109</v>
      </c>
      <c r="F14" s="75" t="s">
        <v>235</v>
      </c>
      <c r="G14" t="s">
        <v>110</v>
      </c>
      <c r="H14" t="s">
        <v>111</v>
      </c>
      <c r="I14" s="65" t="s">
        <v>34</v>
      </c>
      <c r="J14" s="65" t="s">
        <v>34</v>
      </c>
      <c r="K14" s="66">
        <v>127</v>
      </c>
      <c r="L14" s="66">
        <v>64</v>
      </c>
      <c r="M14" s="66">
        <f t="shared" ref="M14" si="3">K14+L14</f>
        <v>191</v>
      </c>
      <c r="N14" s="90">
        <f t="shared" si="1"/>
        <v>0.76400000000000001</v>
      </c>
    </row>
    <row r="15" spans="1:16" ht="15" x14ac:dyDescent="0.25">
      <c r="A15" s="71" t="s">
        <v>90</v>
      </c>
      <c r="B15" s="72">
        <v>0.38749999999999996</v>
      </c>
      <c r="C15" s="76">
        <v>14</v>
      </c>
      <c r="D15" t="s">
        <v>108</v>
      </c>
      <c r="E15" t="s">
        <v>109</v>
      </c>
      <c r="F15" s="75" t="s">
        <v>49</v>
      </c>
      <c r="G15" t="s">
        <v>50</v>
      </c>
      <c r="H15" t="s">
        <v>111</v>
      </c>
      <c r="I15" s="65" t="s">
        <v>34</v>
      </c>
      <c r="J15" s="65" t="s">
        <v>34</v>
      </c>
      <c r="K15" s="66">
        <v>99</v>
      </c>
      <c r="L15" s="66">
        <v>44</v>
      </c>
      <c r="M15" s="66">
        <f t="shared" ref="M15" si="4">K15+L15</f>
        <v>143</v>
      </c>
      <c r="N15" s="90">
        <f t="shared" si="1"/>
        <v>0.57199999999999995</v>
      </c>
    </row>
    <row r="16" spans="1:16" ht="15" x14ac:dyDescent="0.25">
      <c r="A16" s="71" t="s">
        <v>90</v>
      </c>
      <c r="B16" s="72">
        <v>0.46249999999999969</v>
      </c>
      <c r="C16" s="76">
        <v>15</v>
      </c>
      <c r="D16" t="s">
        <v>1</v>
      </c>
      <c r="E16">
        <v>1</v>
      </c>
      <c r="F16" s="75" t="s">
        <v>236</v>
      </c>
      <c r="G16" t="s">
        <v>28</v>
      </c>
      <c r="H16" t="s">
        <v>92</v>
      </c>
      <c r="I16" s="65" t="s">
        <v>36</v>
      </c>
      <c r="J16" s="65" t="s">
        <v>38</v>
      </c>
      <c r="K16" s="66">
        <v>127.5</v>
      </c>
      <c r="L16" s="66">
        <v>59</v>
      </c>
      <c r="M16" s="66">
        <f t="shared" si="0"/>
        <v>186.5</v>
      </c>
      <c r="N16" s="90">
        <f t="shared" si="1"/>
        <v>0.746</v>
      </c>
    </row>
    <row r="17" spans="1:14" ht="15" x14ac:dyDescent="0.25">
      <c r="A17" s="71" t="s">
        <v>90</v>
      </c>
      <c r="B17" s="72">
        <v>0.46666666666666634</v>
      </c>
      <c r="C17" s="76">
        <v>16</v>
      </c>
      <c r="D17" t="s">
        <v>1</v>
      </c>
      <c r="E17">
        <v>1</v>
      </c>
      <c r="F17" s="75" t="s">
        <v>23</v>
      </c>
      <c r="G17" t="s">
        <v>24</v>
      </c>
      <c r="H17" t="s">
        <v>92</v>
      </c>
      <c r="I17" s="65" t="s">
        <v>36</v>
      </c>
      <c r="J17" s="65" t="s">
        <v>38</v>
      </c>
      <c r="K17" s="66">
        <v>108</v>
      </c>
      <c r="L17" s="66">
        <v>54</v>
      </c>
      <c r="M17" s="66">
        <f t="shared" si="0"/>
        <v>162</v>
      </c>
      <c r="N17" s="90">
        <f t="shared" si="1"/>
        <v>0.64800000000000002</v>
      </c>
    </row>
    <row r="18" spans="1:14" ht="15" x14ac:dyDescent="0.25">
      <c r="A18" s="71" t="s">
        <v>90</v>
      </c>
      <c r="B18" s="72">
        <v>0.47499999999999964</v>
      </c>
      <c r="C18" s="76">
        <v>17</v>
      </c>
      <c r="D18" t="s">
        <v>112</v>
      </c>
      <c r="E18">
        <v>2</v>
      </c>
      <c r="F18" s="75" t="s">
        <v>237</v>
      </c>
      <c r="G18"/>
      <c r="H18" t="s">
        <v>92</v>
      </c>
      <c r="I18" s="65" t="s">
        <v>36</v>
      </c>
      <c r="J18" s="65" t="s">
        <v>38</v>
      </c>
      <c r="M18" s="66" t="s">
        <v>330</v>
      </c>
      <c r="N18" s="90" t="s">
        <v>330</v>
      </c>
    </row>
    <row r="19" spans="1:14" ht="15" x14ac:dyDescent="0.25">
      <c r="A19" s="71" t="s">
        <v>90</v>
      </c>
      <c r="B19" s="72">
        <v>0.4958333333333329</v>
      </c>
      <c r="C19" s="76">
        <v>18</v>
      </c>
      <c r="D19" t="s">
        <v>112</v>
      </c>
      <c r="E19">
        <v>2</v>
      </c>
      <c r="F19" s="75" t="s">
        <v>238</v>
      </c>
      <c r="G19" t="s">
        <v>113</v>
      </c>
      <c r="H19" t="s">
        <v>92</v>
      </c>
      <c r="I19" s="65" t="s">
        <v>36</v>
      </c>
      <c r="J19" s="65" t="s">
        <v>38</v>
      </c>
      <c r="K19" s="66">
        <v>93.5</v>
      </c>
      <c r="L19" s="66">
        <v>43</v>
      </c>
      <c r="M19" s="66">
        <f t="shared" si="0"/>
        <v>136.5</v>
      </c>
      <c r="N19" s="90">
        <f t="shared" si="1"/>
        <v>0.54600000000000004</v>
      </c>
    </row>
    <row r="20" spans="1:14" ht="15" x14ac:dyDescent="0.25">
      <c r="A20" s="71" t="s">
        <v>90</v>
      </c>
      <c r="B20" s="72">
        <v>0.39583333333333326</v>
      </c>
      <c r="C20" s="76">
        <v>19</v>
      </c>
      <c r="D20" t="s">
        <v>42</v>
      </c>
      <c r="E20" t="s">
        <v>42</v>
      </c>
      <c r="F20" s="75" t="s">
        <v>239</v>
      </c>
      <c r="G20" t="s">
        <v>114</v>
      </c>
      <c r="H20" t="s">
        <v>92</v>
      </c>
      <c r="I20" s="65" t="s">
        <v>36</v>
      </c>
      <c r="J20" s="65" t="s">
        <v>38</v>
      </c>
      <c r="K20" s="66">
        <v>92</v>
      </c>
      <c r="L20" s="66">
        <v>42</v>
      </c>
      <c r="M20" s="66">
        <f t="shared" si="0"/>
        <v>134</v>
      </c>
      <c r="N20" s="90">
        <f t="shared" si="1"/>
        <v>0.53600000000000003</v>
      </c>
    </row>
    <row r="21" spans="1:14" ht="15" x14ac:dyDescent="0.25">
      <c r="A21" s="71" t="s">
        <v>90</v>
      </c>
      <c r="B21" s="72">
        <v>0.45833333333333304</v>
      </c>
      <c r="C21" s="76">
        <v>20</v>
      </c>
      <c r="D21" t="s">
        <v>42</v>
      </c>
      <c r="E21" t="s">
        <v>42</v>
      </c>
      <c r="F21" s="75" t="s">
        <v>240</v>
      </c>
      <c r="G21" t="s">
        <v>115</v>
      </c>
      <c r="H21" t="s">
        <v>92</v>
      </c>
      <c r="I21" s="65" t="s">
        <v>36</v>
      </c>
      <c r="J21" s="65" t="s">
        <v>38</v>
      </c>
      <c r="K21" s="66">
        <v>110</v>
      </c>
      <c r="L21" s="66">
        <v>52</v>
      </c>
      <c r="M21" s="66">
        <f t="shared" si="0"/>
        <v>162</v>
      </c>
      <c r="N21" s="90">
        <f t="shared" si="1"/>
        <v>0.64800000000000002</v>
      </c>
    </row>
    <row r="22" spans="1:14" ht="15" x14ac:dyDescent="0.25">
      <c r="A22" s="71" t="s">
        <v>90</v>
      </c>
      <c r="B22" s="72">
        <v>0.4874999999999996</v>
      </c>
      <c r="C22" s="76">
        <v>21</v>
      </c>
      <c r="D22" t="s">
        <v>116</v>
      </c>
      <c r="E22">
        <v>1</v>
      </c>
      <c r="F22" s="75" t="s">
        <v>61</v>
      </c>
      <c r="G22" t="s">
        <v>117</v>
      </c>
      <c r="H22" t="s">
        <v>92</v>
      </c>
      <c r="I22" s="65" t="s">
        <v>36</v>
      </c>
      <c r="J22" s="65" t="s">
        <v>38</v>
      </c>
      <c r="K22" s="66">
        <v>105</v>
      </c>
      <c r="L22" s="66">
        <v>50</v>
      </c>
      <c r="M22" s="66">
        <f t="shared" si="0"/>
        <v>155</v>
      </c>
      <c r="N22" s="90">
        <f t="shared" si="1"/>
        <v>0.62</v>
      </c>
    </row>
    <row r="23" spans="1:14" ht="15" x14ac:dyDescent="0.25">
      <c r="A23" s="71" t="s">
        <v>90</v>
      </c>
      <c r="B23" s="72">
        <v>0.49166666666666625</v>
      </c>
      <c r="C23" s="76">
        <v>22</v>
      </c>
      <c r="D23" t="s">
        <v>116</v>
      </c>
      <c r="E23" t="s">
        <v>116</v>
      </c>
      <c r="F23" s="75" t="s">
        <v>241</v>
      </c>
      <c r="G23" t="s">
        <v>118</v>
      </c>
      <c r="H23" t="s">
        <v>92</v>
      </c>
      <c r="I23" s="65" t="s">
        <v>36</v>
      </c>
      <c r="J23" s="65" t="s">
        <v>38</v>
      </c>
      <c r="K23" s="66">
        <v>127</v>
      </c>
      <c r="L23" s="66">
        <v>68</v>
      </c>
      <c r="M23" s="66">
        <f t="shared" si="0"/>
        <v>195</v>
      </c>
      <c r="N23" s="90">
        <f t="shared" si="1"/>
        <v>0.78</v>
      </c>
    </row>
    <row r="24" spans="1:14" ht="15" x14ac:dyDescent="0.25">
      <c r="A24" s="71" t="s">
        <v>90</v>
      </c>
      <c r="B24" s="72">
        <v>0.47083333333333299</v>
      </c>
      <c r="C24" s="76">
        <v>23</v>
      </c>
      <c r="D24" t="s">
        <v>119</v>
      </c>
      <c r="E24" t="s">
        <v>120</v>
      </c>
      <c r="F24" s="75" t="s">
        <v>242</v>
      </c>
      <c r="G24" t="s">
        <v>121</v>
      </c>
      <c r="H24" t="s">
        <v>92</v>
      </c>
      <c r="I24" s="65" t="s">
        <v>36</v>
      </c>
      <c r="J24" s="65" t="s">
        <v>38</v>
      </c>
      <c r="K24" s="66">
        <v>97</v>
      </c>
      <c r="L24" s="66">
        <v>44</v>
      </c>
      <c r="M24" s="66">
        <f t="shared" si="0"/>
        <v>141</v>
      </c>
      <c r="N24" s="90">
        <f t="shared" si="1"/>
        <v>0.56399999999999995</v>
      </c>
    </row>
    <row r="25" spans="1:14" ht="15" x14ac:dyDescent="0.25">
      <c r="A25" s="71" t="s">
        <v>90</v>
      </c>
      <c r="B25" s="72">
        <v>0.39999999999999991</v>
      </c>
      <c r="C25" s="76">
        <v>24</v>
      </c>
      <c r="D25" t="s">
        <v>31</v>
      </c>
      <c r="E25" t="s">
        <v>31</v>
      </c>
      <c r="F25" s="75" t="s">
        <v>243</v>
      </c>
      <c r="G25" t="s">
        <v>122</v>
      </c>
      <c r="H25" t="s">
        <v>92</v>
      </c>
      <c r="I25" s="65" t="s">
        <v>36</v>
      </c>
      <c r="J25" s="65" t="s">
        <v>38</v>
      </c>
      <c r="K25" s="66">
        <v>111</v>
      </c>
      <c r="L25" s="66">
        <v>54</v>
      </c>
      <c r="M25" s="66">
        <f t="shared" si="0"/>
        <v>165</v>
      </c>
      <c r="N25" s="90">
        <f t="shared" si="1"/>
        <v>0.66</v>
      </c>
    </row>
    <row r="26" spans="1:14" ht="15" x14ac:dyDescent="0.25">
      <c r="A26" s="71" t="s">
        <v>90</v>
      </c>
      <c r="B26" s="72">
        <v>0.40416666666666656</v>
      </c>
      <c r="C26" s="76">
        <v>25</v>
      </c>
      <c r="D26" t="s">
        <v>31</v>
      </c>
      <c r="E26" t="s">
        <v>31</v>
      </c>
      <c r="F26" s="75" t="s">
        <v>66</v>
      </c>
      <c r="G26" t="s">
        <v>123</v>
      </c>
      <c r="H26" t="s">
        <v>92</v>
      </c>
      <c r="I26" s="65" t="s">
        <v>36</v>
      </c>
      <c r="J26" s="65" t="s">
        <v>38</v>
      </c>
      <c r="K26" s="66">
        <v>104</v>
      </c>
      <c r="L26" s="66">
        <v>48</v>
      </c>
      <c r="M26" s="66">
        <f t="shared" si="0"/>
        <v>152</v>
      </c>
      <c r="N26" s="90">
        <f t="shared" si="1"/>
        <v>0.60799999999999998</v>
      </c>
    </row>
    <row r="27" spans="1:14" ht="15" x14ac:dyDescent="0.25">
      <c r="A27" s="71"/>
      <c r="B27" s="72"/>
      <c r="C27" s="76"/>
      <c r="D27"/>
      <c r="E27"/>
      <c r="F27" s="75"/>
      <c r="G27"/>
      <c r="H27"/>
      <c r="I27" s="65" t="s">
        <v>36</v>
      </c>
      <c r="J27" s="65" t="s">
        <v>38</v>
      </c>
    </row>
    <row r="28" spans="1:14" x14ac:dyDescent="0.2">
      <c r="A28" s="71"/>
      <c r="B28"/>
      <c r="C28" s="76"/>
      <c r="D28"/>
      <c r="E28"/>
      <c r="F28"/>
      <c r="G28"/>
      <c r="H28"/>
      <c r="I28" s="65" t="s">
        <v>34</v>
      </c>
      <c r="J28" s="65" t="s">
        <v>34</v>
      </c>
    </row>
    <row r="29" spans="1:14" ht="15" x14ac:dyDescent="0.25">
      <c r="A29" s="71" t="s">
        <v>124</v>
      </c>
      <c r="B29" s="72">
        <v>0.47083333333333299</v>
      </c>
      <c r="C29" s="76">
        <v>26</v>
      </c>
      <c r="D29" t="s">
        <v>91</v>
      </c>
      <c r="E29">
        <v>1</v>
      </c>
      <c r="F29" s="75" t="s">
        <v>21</v>
      </c>
      <c r="G29" t="s">
        <v>44</v>
      </c>
      <c r="H29" t="s">
        <v>92</v>
      </c>
      <c r="I29" s="65" t="s">
        <v>34</v>
      </c>
      <c r="J29" s="65" t="s">
        <v>34</v>
      </c>
      <c r="K29" s="66">
        <v>129</v>
      </c>
      <c r="L29" s="66">
        <v>62</v>
      </c>
      <c r="M29" s="66">
        <f t="shared" ref="M29:M30" si="5">K29+L29</f>
        <v>191</v>
      </c>
      <c r="N29" s="90">
        <f t="shared" ref="N29:N53" si="6">M29/P$3</f>
        <v>0.76400000000000001</v>
      </c>
    </row>
    <row r="30" spans="1:14" ht="15" x14ac:dyDescent="0.25">
      <c r="A30" s="71" t="s">
        <v>124</v>
      </c>
      <c r="B30" s="72">
        <v>0.47499999999999964</v>
      </c>
      <c r="C30" s="76">
        <v>27</v>
      </c>
      <c r="D30" t="s">
        <v>91</v>
      </c>
      <c r="E30">
        <v>1</v>
      </c>
      <c r="F30" s="75" t="s">
        <v>18</v>
      </c>
      <c r="G30" t="s">
        <v>125</v>
      </c>
      <c r="H30" t="s">
        <v>92</v>
      </c>
      <c r="I30" s="65" t="s">
        <v>34</v>
      </c>
      <c r="J30" s="65" t="s">
        <v>34</v>
      </c>
      <c r="K30" s="66">
        <v>121</v>
      </c>
      <c r="L30" s="66">
        <v>58</v>
      </c>
      <c r="M30" s="66">
        <f t="shared" si="5"/>
        <v>179</v>
      </c>
      <c r="N30" s="90">
        <f t="shared" si="6"/>
        <v>0.71599999999999997</v>
      </c>
    </row>
    <row r="31" spans="1:14" ht="15" x14ac:dyDescent="0.25">
      <c r="A31" s="71" t="s">
        <v>124</v>
      </c>
      <c r="B31" s="72">
        <v>0.43333333333333313</v>
      </c>
      <c r="C31" s="76">
        <v>28</v>
      </c>
      <c r="D31" t="s">
        <v>94</v>
      </c>
      <c r="E31">
        <v>2</v>
      </c>
      <c r="F31" s="75" t="s">
        <v>244</v>
      </c>
      <c r="G31" t="s">
        <v>126</v>
      </c>
      <c r="H31" t="s">
        <v>92</v>
      </c>
      <c r="I31" s="65" t="s">
        <v>35</v>
      </c>
      <c r="J31" s="65" t="s">
        <v>37</v>
      </c>
      <c r="K31" s="66">
        <v>122.5</v>
      </c>
      <c r="L31" s="66">
        <v>58</v>
      </c>
      <c r="M31" s="66">
        <f t="shared" ref="M31:M77" si="7">K31+L31</f>
        <v>180.5</v>
      </c>
      <c r="N31" s="90">
        <f t="shared" si="6"/>
        <v>0.72199999999999998</v>
      </c>
    </row>
    <row r="32" spans="1:14" ht="15" x14ac:dyDescent="0.25">
      <c r="A32" s="71" t="s">
        <v>124</v>
      </c>
      <c r="B32" s="72">
        <v>0.45833333333333304</v>
      </c>
      <c r="C32" s="76">
        <v>29</v>
      </c>
      <c r="D32" t="s">
        <v>94</v>
      </c>
      <c r="E32">
        <v>2</v>
      </c>
      <c r="F32" s="75" t="s">
        <v>245</v>
      </c>
      <c r="G32" t="s">
        <v>127</v>
      </c>
      <c r="H32" t="s">
        <v>92</v>
      </c>
      <c r="I32" s="65" t="s">
        <v>35</v>
      </c>
      <c r="J32" s="65" t="s">
        <v>37</v>
      </c>
      <c r="K32" s="65">
        <v>116.5</v>
      </c>
      <c r="L32" s="66">
        <v>58</v>
      </c>
      <c r="M32" s="66">
        <f t="shared" si="7"/>
        <v>174.5</v>
      </c>
      <c r="N32" s="90">
        <f t="shared" si="6"/>
        <v>0.69799999999999995</v>
      </c>
    </row>
    <row r="33" spans="1:14" ht="15" x14ac:dyDescent="0.25">
      <c r="A33" s="71" t="s">
        <v>124</v>
      </c>
      <c r="B33" s="72">
        <v>0.41666666666666652</v>
      </c>
      <c r="C33" s="76">
        <v>30</v>
      </c>
      <c r="D33" t="s">
        <v>97</v>
      </c>
      <c r="E33">
        <v>3</v>
      </c>
      <c r="F33" s="75" t="s">
        <v>246</v>
      </c>
      <c r="G33" t="s">
        <v>128</v>
      </c>
      <c r="H33" t="s">
        <v>92</v>
      </c>
      <c r="I33" s="65" t="s">
        <v>35</v>
      </c>
      <c r="J33" s="65" t="s">
        <v>37</v>
      </c>
      <c r="K33" s="66">
        <v>112.5</v>
      </c>
      <c r="L33" s="66">
        <v>53</v>
      </c>
      <c r="M33" s="66">
        <f t="shared" si="7"/>
        <v>165.5</v>
      </c>
      <c r="N33" s="90">
        <f t="shared" si="6"/>
        <v>0.66200000000000003</v>
      </c>
    </row>
    <row r="34" spans="1:14" ht="15" x14ac:dyDescent="0.25">
      <c r="A34" s="71" t="s">
        <v>124</v>
      </c>
      <c r="B34" s="72">
        <v>0.43749999999999978</v>
      </c>
      <c r="C34" s="76">
        <v>31</v>
      </c>
      <c r="D34" t="s">
        <v>97</v>
      </c>
      <c r="E34">
        <v>3</v>
      </c>
      <c r="F34" s="75" t="s">
        <v>247</v>
      </c>
      <c r="G34" t="s">
        <v>129</v>
      </c>
      <c r="H34" t="s">
        <v>92</v>
      </c>
      <c r="I34" s="65" t="s">
        <v>35</v>
      </c>
      <c r="J34" s="65" t="s">
        <v>37</v>
      </c>
      <c r="K34" s="66">
        <v>125.5</v>
      </c>
      <c r="L34" s="66">
        <v>58</v>
      </c>
      <c r="M34" s="66">
        <f t="shared" si="7"/>
        <v>183.5</v>
      </c>
      <c r="N34" s="90">
        <f t="shared" si="6"/>
        <v>0.73399999999999999</v>
      </c>
    </row>
    <row r="35" spans="1:14" ht="15" x14ac:dyDescent="0.25">
      <c r="A35" s="71" t="s">
        <v>124</v>
      </c>
      <c r="B35" s="72">
        <v>0.41249999999999987</v>
      </c>
      <c r="C35" s="76">
        <v>32</v>
      </c>
      <c r="D35" t="s">
        <v>3</v>
      </c>
      <c r="E35" t="s">
        <v>3</v>
      </c>
      <c r="F35" s="75" t="s">
        <v>248</v>
      </c>
      <c r="G35" t="s">
        <v>130</v>
      </c>
      <c r="H35" t="s">
        <v>92</v>
      </c>
      <c r="I35" s="65" t="s">
        <v>35</v>
      </c>
      <c r="J35" s="65" t="s">
        <v>37</v>
      </c>
      <c r="K35" s="66">
        <v>102.5</v>
      </c>
      <c r="L35" s="66">
        <v>52</v>
      </c>
      <c r="M35" s="66">
        <f t="shared" si="7"/>
        <v>154.5</v>
      </c>
      <c r="N35" s="90">
        <f t="shared" si="6"/>
        <v>0.61799999999999999</v>
      </c>
    </row>
    <row r="36" spans="1:14" ht="15" x14ac:dyDescent="0.25">
      <c r="A36" s="71" t="s">
        <v>124</v>
      </c>
      <c r="B36" s="72">
        <v>0.42916666666666647</v>
      </c>
      <c r="C36" s="76">
        <v>33</v>
      </c>
      <c r="D36" t="s">
        <v>3</v>
      </c>
      <c r="E36" t="s">
        <v>3</v>
      </c>
      <c r="F36" s="75" t="s">
        <v>249</v>
      </c>
      <c r="G36" t="s">
        <v>131</v>
      </c>
      <c r="H36" t="s">
        <v>92</v>
      </c>
      <c r="I36" s="65" t="s">
        <v>35</v>
      </c>
      <c r="J36" s="65" t="s">
        <v>37</v>
      </c>
      <c r="K36" s="66">
        <v>119.5</v>
      </c>
      <c r="L36" s="66">
        <v>56</v>
      </c>
      <c r="M36" s="66">
        <f t="shared" si="7"/>
        <v>175.5</v>
      </c>
      <c r="N36" s="90">
        <f t="shared" si="6"/>
        <v>0.70199999999999996</v>
      </c>
    </row>
    <row r="37" spans="1:14" ht="15" x14ac:dyDescent="0.25">
      <c r="A37" s="71" t="s">
        <v>124</v>
      </c>
      <c r="B37" s="72">
        <v>0.37916666666666665</v>
      </c>
      <c r="C37" s="76">
        <v>34</v>
      </c>
      <c r="D37" t="s">
        <v>101</v>
      </c>
      <c r="E37" t="s">
        <v>5</v>
      </c>
      <c r="F37" s="75" t="s">
        <v>250</v>
      </c>
      <c r="G37" t="s">
        <v>132</v>
      </c>
      <c r="H37" t="s">
        <v>103</v>
      </c>
      <c r="I37" s="65" t="s">
        <v>35</v>
      </c>
      <c r="J37" s="65" t="s">
        <v>37</v>
      </c>
      <c r="K37" s="66">
        <v>123.5</v>
      </c>
      <c r="L37" s="66">
        <v>61</v>
      </c>
      <c r="M37" s="66">
        <f t="shared" si="7"/>
        <v>184.5</v>
      </c>
      <c r="N37" s="90">
        <f t="shared" si="6"/>
        <v>0.73799999999999999</v>
      </c>
    </row>
    <row r="38" spans="1:14" ht="15" x14ac:dyDescent="0.25">
      <c r="A38" s="71" t="s">
        <v>124</v>
      </c>
      <c r="B38" s="72">
        <v>0.45416666666666639</v>
      </c>
      <c r="C38" s="76">
        <v>35</v>
      </c>
      <c r="D38" t="s">
        <v>101</v>
      </c>
      <c r="E38" t="s">
        <v>5</v>
      </c>
      <c r="F38" s="75" t="s">
        <v>251</v>
      </c>
      <c r="G38"/>
      <c r="H38" t="s">
        <v>103</v>
      </c>
      <c r="I38" s="65" t="s">
        <v>35</v>
      </c>
      <c r="J38" s="65" t="s">
        <v>37</v>
      </c>
      <c r="M38" s="66" t="s">
        <v>330</v>
      </c>
      <c r="N38" s="90" t="e">
        <f t="shared" si="6"/>
        <v>#VALUE!</v>
      </c>
    </row>
    <row r="39" spans="1:14" ht="15" x14ac:dyDescent="0.25">
      <c r="A39" s="71" t="s">
        <v>124</v>
      </c>
      <c r="B39" s="72">
        <v>0.375</v>
      </c>
      <c r="C39" s="76">
        <v>36</v>
      </c>
      <c r="D39" t="s">
        <v>105</v>
      </c>
      <c r="E39" t="s">
        <v>106</v>
      </c>
      <c r="F39" s="75" t="s">
        <v>51</v>
      </c>
      <c r="G39" t="s">
        <v>327</v>
      </c>
      <c r="H39" t="s">
        <v>92</v>
      </c>
      <c r="I39" s="65" t="s">
        <v>35</v>
      </c>
      <c r="J39" s="65" t="s">
        <v>37</v>
      </c>
      <c r="K39" s="66">
        <v>121</v>
      </c>
      <c r="L39" s="66">
        <v>58</v>
      </c>
      <c r="M39" s="66">
        <f t="shared" si="7"/>
        <v>179</v>
      </c>
      <c r="N39" s="90">
        <f t="shared" si="6"/>
        <v>0.71599999999999997</v>
      </c>
    </row>
    <row r="40" spans="1:14" ht="15" x14ac:dyDescent="0.25">
      <c r="A40" s="71" t="s">
        <v>124</v>
      </c>
      <c r="B40" s="72">
        <v>0.48333333333333295</v>
      </c>
      <c r="C40" s="76">
        <v>37</v>
      </c>
      <c r="D40" t="s">
        <v>105</v>
      </c>
      <c r="E40" t="s">
        <v>106</v>
      </c>
      <c r="F40" s="75" t="s">
        <v>252</v>
      </c>
      <c r="G40" t="s">
        <v>134</v>
      </c>
      <c r="H40" t="s">
        <v>92</v>
      </c>
      <c r="I40" s="65" t="s">
        <v>35</v>
      </c>
      <c r="J40" s="65" t="s">
        <v>37</v>
      </c>
      <c r="K40" s="66">
        <v>126</v>
      </c>
      <c r="L40" s="66">
        <v>62</v>
      </c>
      <c r="M40" s="66">
        <f t="shared" si="7"/>
        <v>188</v>
      </c>
      <c r="N40" s="90">
        <f t="shared" si="6"/>
        <v>0.752</v>
      </c>
    </row>
    <row r="41" spans="1:14" ht="15" x14ac:dyDescent="0.25">
      <c r="A41" s="71" t="s">
        <v>124</v>
      </c>
      <c r="B41" s="72">
        <v>0.3833333333333333</v>
      </c>
      <c r="C41" s="76">
        <v>38</v>
      </c>
      <c r="D41" t="s">
        <v>108</v>
      </c>
      <c r="E41" t="s">
        <v>109</v>
      </c>
      <c r="F41" s="75" t="s">
        <v>328</v>
      </c>
      <c r="G41" t="s">
        <v>329</v>
      </c>
      <c r="H41" t="s">
        <v>111</v>
      </c>
      <c r="I41" s="65" t="s">
        <v>35</v>
      </c>
      <c r="J41" s="65" t="s">
        <v>37</v>
      </c>
      <c r="K41" s="66">
        <v>118</v>
      </c>
      <c r="L41" s="66">
        <v>57</v>
      </c>
      <c r="M41" s="66">
        <f t="shared" si="7"/>
        <v>175</v>
      </c>
      <c r="N41" s="90">
        <f t="shared" si="6"/>
        <v>0.7</v>
      </c>
    </row>
    <row r="42" spans="1:14" ht="15" x14ac:dyDescent="0.25">
      <c r="A42" s="71" t="s">
        <v>124</v>
      </c>
      <c r="B42" s="72">
        <v>0.38749999999999996</v>
      </c>
      <c r="C42" s="76">
        <v>39</v>
      </c>
      <c r="D42" t="s">
        <v>108</v>
      </c>
      <c r="E42" t="s">
        <v>109</v>
      </c>
      <c r="F42" s="75" t="s">
        <v>253</v>
      </c>
      <c r="G42" t="s">
        <v>135</v>
      </c>
      <c r="H42" t="s">
        <v>111</v>
      </c>
      <c r="I42" s="65" t="s">
        <v>35</v>
      </c>
      <c r="J42" s="65" t="s">
        <v>37</v>
      </c>
      <c r="K42" s="66">
        <v>117.5</v>
      </c>
      <c r="L42" s="66">
        <v>58</v>
      </c>
      <c r="M42" s="66">
        <f t="shared" si="7"/>
        <v>175.5</v>
      </c>
      <c r="N42" s="90">
        <f t="shared" si="6"/>
        <v>0.70199999999999996</v>
      </c>
    </row>
    <row r="43" spans="1:14" ht="15" x14ac:dyDescent="0.25">
      <c r="A43" s="71" t="s">
        <v>124</v>
      </c>
      <c r="B43" s="72">
        <v>0.42499999999999982</v>
      </c>
      <c r="C43" s="76">
        <v>40</v>
      </c>
      <c r="D43" t="s">
        <v>1</v>
      </c>
      <c r="E43">
        <v>1</v>
      </c>
      <c r="F43" s="75" t="s">
        <v>254</v>
      </c>
      <c r="G43" t="s">
        <v>136</v>
      </c>
      <c r="H43" t="s">
        <v>92</v>
      </c>
      <c r="I43" s="65" t="s">
        <v>35</v>
      </c>
      <c r="J43" s="65" t="s">
        <v>37</v>
      </c>
      <c r="K43" s="66">
        <v>108</v>
      </c>
      <c r="L43" s="66">
        <v>56</v>
      </c>
      <c r="M43" s="66">
        <f t="shared" si="7"/>
        <v>164</v>
      </c>
      <c r="N43" s="90">
        <f t="shared" si="6"/>
        <v>0.65600000000000003</v>
      </c>
    </row>
    <row r="44" spans="1:14" ht="15" x14ac:dyDescent="0.25">
      <c r="A44" s="71" t="s">
        <v>124</v>
      </c>
      <c r="B44" s="72">
        <v>0.4874999999999996</v>
      </c>
      <c r="C44" s="76">
        <v>41</v>
      </c>
      <c r="D44" t="s">
        <v>137</v>
      </c>
      <c r="E44">
        <v>1</v>
      </c>
      <c r="F44" s="75" t="s">
        <v>255</v>
      </c>
      <c r="G44" t="s">
        <v>138</v>
      </c>
      <c r="H44" t="s">
        <v>92</v>
      </c>
      <c r="I44" s="65" t="s">
        <v>35</v>
      </c>
      <c r="J44" s="65" t="s">
        <v>37</v>
      </c>
      <c r="K44" s="66">
        <v>125</v>
      </c>
      <c r="L44" s="66">
        <v>59</v>
      </c>
      <c r="M44" s="66">
        <f t="shared" si="7"/>
        <v>184</v>
      </c>
      <c r="N44" s="90">
        <f t="shared" si="6"/>
        <v>0.73599999999999999</v>
      </c>
    </row>
    <row r="45" spans="1:14" ht="15" x14ac:dyDescent="0.25">
      <c r="A45" s="71" t="s">
        <v>124</v>
      </c>
      <c r="B45" s="72">
        <v>0.42083333333333317</v>
      </c>
      <c r="C45" s="76">
        <v>42</v>
      </c>
      <c r="D45" t="s">
        <v>112</v>
      </c>
      <c r="E45">
        <v>2</v>
      </c>
      <c r="F45" s="75" t="s">
        <v>256</v>
      </c>
      <c r="G45" t="s">
        <v>139</v>
      </c>
      <c r="H45" t="s">
        <v>92</v>
      </c>
      <c r="I45" s="67" t="s">
        <v>34</v>
      </c>
      <c r="J45" s="67" t="s">
        <v>34</v>
      </c>
      <c r="M45" s="66">
        <f t="shared" si="7"/>
        <v>0</v>
      </c>
      <c r="N45" s="90" t="s">
        <v>330</v>
      </c>
    </row>
    <row r="46" spans="1:14" ht="15" x14ac:dyDescent="0.25">
      <c r="A46" s="71" t="s">
        <v>124</v>
      </c>
      <c r="B46" s="72">
        <v>0.4791666666666663</v>
      </c>
      <c r="C46" s="76">
        <v>43</v>
      </c>
      <c r="D46" t="s">
        <v>112</v>
      </c>
      <c r="E46">
        <v>2</v>
      </c>
      <c r="F46" s="75" t="s">
        <v>257</v>
      </c>
      <c r="G46" t="s">
        <v>140</v>
      </c>
      <c r="H46" t="s">
        <v>92</v>
      </c>
      <c r="I46" s="67" t="s">
        <v>34</v>
      </c>
      <c r="J46" s="67" t="s">
        <v>34</v>
      </c>
      <c r="K46" s="66">
        <v>114</v>
      </c>
      <c r="L46" s="66">
        <v>59</v>
      </c>
      <c r="M46" s="66">
        <f t="shared" si="7"/>
        <v>173</v>
      </c>
      <c r="N46" s="90">
        <f t="shared" si="6"/>
        <v>0.69199999999999995</v>
      </c>
    </row>
    <row r="47" spans="1:14" ht="15" x14ac:dyDescent="0.25">
      <c r="A47" s="71" t="s">
        <v>124</v>
      </c>
      <c r="B47" s="72">
        <v>0.39166666666666661</v>
      </c>
      <c r="C47" s="76">
        <v>44</v>
      </c>
      <c r="D47" t="s">
        <v>42</v>
      </c>
      <c r="E47" t="s">
        <v>42</v>
      </c>
      <c r="F47" s="75" t="s">
        <v>258</v>
      </c>
      <c r="G47" t="s">
        <v>141</v>
      </c>
      <c r="H47" t="s">
        <v>92</v>
      </c>
      <c r="I47" s="67" t="s">
        <v>34</v>
      </c>
      <c r="J47" s="67" t="s">
        <v>34</v>
      </c>
      <c r="M47" s="66" t="s">
        <v>330</v>
      </c>
      <c r="N47" s="90" t="e">
        <f t="shared" si="6"/>
        <v>#VALUE!</v>
      </c>
    </row>
    <row r="48" spans="1:14" ht="15" x14ac:dyDescent="0.25">
      <c r="A48" s="71" t="s">
        <v>124</v>
      </c>
      <c r="B48" s="72">
        <v>0.39583333333333326</v>
      </c>
      <c r="C48" s="76">
        <v>45</v>
      </c>
      <c r="D48" t="s">
        <v>42</v>
      </c>
      <c r="E48" t="s">
        <v>42</v>
      </c>
      <c r="F48" s="75" t="s">
        <v>141</v>
      </c>
      <c r="G48" t="s">
        <v>142</v>
      </c>
      <c r="H48" t="s">
        <v>92</v>
      </c>
      <c r="I48" s="67" t="s">
        <v>34</v>
      </c>
      <c r="J48" s="67" t="s">
        <v>34</v>
      </c>
      <c r="M48" s="66" t="s">
        <v>330</v>
      </c>
      <c r="N48" s="90" t="e">
        <f t="shared" si="6"/>
        <v>#VALUE!</v>
      </c>
    </row>
    <row r="49" spans="1:14" ht="15" x14ac:dyDescent="0.25">
      <c r="A49" s="71" t="s">
        <v>124</v>
      </c>
      <c r="B49" s="72">
        <v>0.49166666666666625</v>
      </c>
      <c r="C49" s="76">
        <v>46</v>
      </c>
      <c r="D49" t="s">
        <v>116</v>
      </c>
      <c r="E49" t="s">
        <v>4</v>
      </c>
      <c r="F49" s="75" t="s">
        <v>259</v>
      </c>
      <c r="G49" t="s">
        <v>143</v>
      </c>
      <c r="H49" t="s">
        <v>92</v>
      </c>
      <c r="I49" s="67" t="s">
        <v>34</v>
      </c>
      <c r="J49" s="67" t="s">
        <v>34</v>
      </c>
      <c r="K49" s="66">
        <v>118</v>
      </c>
      <c r="L49" s="66">
        <v>59</v>
      </c>
      <c r="M49" s="66">
        <f t="shared" si="7"/>
        <v>177</v>
      </c>
      <c r="N49" s="90">
        <f t="shared" si="6"/>
        <v>0.70799999999999996</v>
      </c>
    </row>
    <row r="50" spans="1:14" ht="15" x14ac:dyDescent="0.25">
      <c r="A50" s="71" t="s">
        <v>124</v>
      </c>
      <c r="B50" s="72">
        <v>0.4958333333333329</v>
      </c>
      <c r="C50" s="76">
        <v>47</v>
      </c>
      <c r="D50" t="s">
        <v>116</v>
      </c>
      <c r="E50" t="s">
        <v>4</v>
      </c>
      <c r="F50" s="75" t="s">
        <v>260</v>
      </c>
      <c r="G50" t="s">
        <v>144</v>
      </c>
      <c r="H50" t="s">
        <v>92</v>
      </c>
      <c r="I50" s="65" t="s">
        <v>36</v>
      </c>
      <c r="J50" s="65" t="s">
        <v>37</v>
      </c>
      <c r="K50" s="66">
        <v>117</v>
      </c>
      <c r="L50" s="66">
        <v>58</v>
      </c>
      <c r="M50" s="66">
        <f t="shared" si="7"/>
        <v>175</v>
      </c>
      <c r="N50" s="90">
        <f t="shared" si="6"/>
        <v>0.7</v>
      </c>
    </row>
    <row r="51" spans="1:14" ht="15" x14ac:dyDescent="0.25">
      <c r="A51" s="71" t="s">
        <v>124</v>
      </c>
      <c r="B51" s="72">
        <v>0.46249999999999969</v>
      </c>
      <c r="C51" s="76">
        <v>48</v>
      </c>
      <c r="D51" t="s">
        <v>119</v>
      </c>
      <c r="E51" t="s">
        <v>145</v>
      </c>
      <c r="F51" s="75" t="s">
        <v>261</v>
      </c>
      <c r="G51" t="s">
        <v>146</v>
      </c>
      <c r="H51" t="s">
        <v>92</v>
      </c>
      <c r="I51" s="65" t="s">
        <v>36</v>
      </c>
      <c r="J51" s="65" t="s">
        <v>37</v>
      </c>
      <c r="K51" s="66">
        <v>123</v>
      </c>
      <c r="L51" s="66">
        <v>60</v>
      </c>
      <c r="M51" s="66">
        <f t="shared" si="7"/>
        <v>183</v>
      </c>
      <c r="N51" s="90">
        <f t="shared" si="6"/>
        <v>0.73199999999999998</v>
      </c>
    </row>
    <row r="52" spans="1:14" ht="15" x14ac:dyDescent="0.25">
      <c r="A52" s="71" t="s">
        <v>124</v>
      </c>
      <c r="B52" s="72">
        <v>0.39999999999999991</v>
      </c>
      <c r="C52" s="76">
        <v>49</v>
      </c>
      <c r="D52" t="s">
        <v>31</v>
      </c>
      <c r="E52" t="s">
        <v>31</v>
      </c>
      <c r="F52" s="75" t="s">
        <v>262</v>
      </c>
      <c r="G52" t="s">
        <v>149</v>
      </c>
      <c r="H52" t="s">
        <v>92</v>
      </c>
      <c r="I52" s="65" t="s">
        <v>36</v>
      </c>
      <c r="J52" s="65" t="s">
        <v>37</v>
      </c>
      <c r="K52" s="66">
        <v>115</v>
      </c>
      <c r="L52" s="66">
        <v>55</v>
      </c>
      <c r="M52" s="66">
        <f t="shared" si="7"/>
        <v>170</v>
      </c>
      <c r="N52" s="90">
        <f t="shared" si="6"/>
        <v>0.68</v>
      </c>
    </row>
    <row r="53" spans="1:14" ht="15" x14ac:dyDescent="0.25">
      <c r="A53" s="71" t="s">
        <v>124</v>
      </c>
      <c r="B53" s="72">
        <v>0.40416666666666656</v>
      </c>
      <c r="C53" s="76">
        <v>50</v>
      </c>
      <c r="D53" t="s">
        <v>31</v>
      </c>
      <c r="E53" t="s">
        <v>31</v>
      </c>
      <c r="F53" s="75" t="s">
        <v>64</v>
      </c>
      <c r="G53" t="s">
        <v>147</v>
      </c>
      <c r="H53" t="s">
        <v>92</v>
      </c>
      <c r="I53" s="65" t="s">
        <v>36</v>
      </c>
      <c r="J53" s="65" t="s">
        <v>37</v>
      </c>
      <c r="K53" s="66">
        <v>127</v>
      </c>
      <c r="L53" s="66">
        <v>61</v>
      </c>
      <c r="M53" s="66">
        <f t="shared" si="7"/>
        <v>188</v>
      </c>
      <c r="N53" s="90">
        <f t="shared" si="6"/>
        <v>0.752</v>
      </c>
    </row>
    <row r="54" spans="1:14" ht="15" x14ac:dyDescent="0.25">
      <c r="A54" s="71" t="s">
        <v>124</v>
      </c>
      <c r="B54" s="72">
        <v>0.40833333333333321</v>
      </c>
      <c r="C54" s="76">
        <v>51</v>
      </c>
      <c r="D54" t="s">
        <v>148</v>
      </c>
      <c r="E54" t="s">
        <v>145</v>
      </c>
      <c r="F54" s="75" t="s">
        <v>262</v>
      </c>
      <c r="G54" t="s">
        <v>149</v>
      </c>
      <c r="H54" t="s">
        <v>103</v>
      </c>
      <c r="I54" s="65" t="s">
        <v>36</v>
      </c>
      <c r="J54" s="65" t="s">
        <v>37</v>
      </c>
      <c r="M54" s="66">
        <f t="shared" si="7"/>
        <v>0</v>
      </c>
      <c r="N54" s="90" t="s">
        <v>330</v>
      </c>
    </row>
    <row r="55" spans="1:14" ht="15" x14ac:dyDescent="0.25">
      <c r="A55" s="71"/>
      <c r="B55" s="72"/>
      <c r="C55" s="76"/>
      <c r="D55"/>
      <c r="E55"/>
      <c r="F55" s="75"/>
      <c r="G55"/>
      <c r="H55"/>
      <c r="I55" s="65" t="s">
        <v>36</v>
      </c>
      <c r="J55" s="65" t="s">
        <v>37</v>
      </c>
    </row>
    <row r="56" spans="1:14" x14ac:dyDescent="0.2">
      <c r="A56" s="71"/>
      <c r="B56"/>
      <c r="C56" s="76"/>
      <c r="D56"/>
      <c r="E56"/>
      <c r="F56"/>
      <c r="G56"/>
      <c r="H56"/>
      <c r="I56" s="65" t="s">
        <v>36</v>
      </c>
      <c r="J56" s="65" t="s">
        <v>37</v>
      </c>
    </row>
    <row r="57" spans="1:14" ht="15" x14ac:dyDescent="0.25">
      <c r="A57" s="71" t="s">
        <v>150</v>
      </c>
      <c r="B57" s="72">
        <v>0.46249999999999997</v>
      </c>
      <c r="C57" s="76">
        <v>52</v>
      </c>
      <c r="D57" t="s">
        <v>151</v>
      </c>
      <c r="E57" t="s">
        <v>145</v>
      </c>
      <c r="F57" s="75" t="s">
        <v>263</v>
      </c>
      <c r="G57" t="s">
        <v>152</v>
      </c>
      <c r="H57" t="s">
        <v>153</v>
      </c>
      <c r="I57" s="65" t="s">
        <v>36</v>
      </c>
      <c r="J57" s="65" t="s">
        <v>37</v>
      </c>
      <c r="K57" s="66">
        <v>109</v>
      </c>
      <c r="L57" s="66">
        <v>55</v>
      </c>
      <c r="M57" s="66">
        <f t="shared" si="7"/>
        <v>164</v>
      </c>
      <c r="N57" s="90">
        <f>M57/P$4</f>
        <v>0.68333333333333335</v>
      </c>
    </row>
    <row r="58" spans="1:14" ht="15" x14ac:dyDescent="0.25">
      <c r="A58" s="71" t="s">
        <v>150</v>
      </c>
      <c r="B58" s="72">
        <v>0.46666666666666662</v>
      </c>
      <c r="C58" s="76">
        <v>53</v>
      </c>
      <c r="D58" t="s">
        <v>154</v>
      </c>
      <c r="E58" t="s">
        <v>145</v>
      </c>
      <c r="F58" s="75" t="s">
        <v>29</v>
      </c>
      <c r="G58" t="s">
        <v>155</v>
      </c>
      <c r="H58" t="s">
        <v>156</v>
      </c>
      <c r="I58" s="65" t="s">
        <v>36</v>
      </c>
      <c r="J58" s="65" t="s">
        <v>37</v>
      </c>
      <c r="K58" s="66">
        <v>82</v>
      </c>
      <c r="L58" s="66">
        <v>54</v>
      </c>
      <c r="M58" s="66">
        <f t="shared" si="7"/>
        <v>136</v>
      </c>
      <c r="N58" s="90">
        <f>M58/P$1</f>
        <v>0.68</v>
      </c>
    </row>
    <row r="59" spans="1:14" ht="15" x14ac:dyDescent="0.25">
      <c r="A59" s="71" t="s">
        <v>150</v>
      </c>
      <c r="B59" s="72">
        <v>0.48749999999999988</v>
      </c>
      <c r="C59" s="76">
        <v>54</v>
      </c>
      <c r="D59" t="s">
        <v>154</v>
      </c>
      <c r="E59" t="s">
        <v>145</v>
      </c>
      <c r="F59" s="75" t="s">
        <v>264</v>
      </c>
      <c r="G59" t="s">
        <v>157</v>
      </c>
      <c r="H59" t="s">
        <v>153</v>
      </c>
      <c r="I59" s="65" t="s">
        <v>36</v>
      </c>
      <c r="J59" s="65" t="s">
        <v>37</v>
      </c>
      <c r="K59" s="66">
        <v>118.5</v>
      </c>
      <c r="L59" s="66">
        <v>60</v>
      </c>
      <c r="M59" s="66">
        <f t="shared" si="7"/>
        <v>178.5</v>
      </c>
      <c r="N59" s="90">
        <f>M59/P$4</f>
        <v>0.74375000000000002</v>
      </c>
    </row>
    <row r="60" spans="1:14" ht="15" x14ac:dyDescent="0.25">
      <c r="A60" s="71" t="s">
        <v>150</v>
      </c>
      <c r="B60" s="72">
        <v>0.47083333333333327</v>
      </c>
      <c r="C60" s="76">
        <v>55</v>
      </c>
      <c r="D60" t="s">
        <v>31</v>
      </c>
      <c r="E60" t="s">
        <v>31</v>
      </c>
      <c r="F60" s="75" t="s">
        <v>265</v>
      </c>
      <c r="G60" t="s">
        <v>158</v>
      </c>
      <c r="H60" t="s">
        <v>153</v>
      </c>
      <c r="I60" s="65" t="s">
        <v>36</v>
      </c>
      <c r="J60" s="65" t="s">
        <v>37</v>
      </c>
      <c r="K60" s="66">
        <v>103.5</v>
      </c>
      <c r="L60" s="66">
        <v>55</v>
      </c>
      <c r="M60" s="66">
        <f t="shared" si="7"/>
        <v>158.5</v>
      </c>
      <c r="N60" s="90">
        <f>M60/P$4</f>
        <v>0.66041666666666665</v>
      </c>
    </row>
    <row r="61" spans="1:14" ht="15" x14ac:dyDescent="0.25">
      <c r="A61" s="71" t="s">
        <v>150</v>
      </c>
      <c r="B61" s="72">
        <v>0.45833333333333331</v>
      </c>
      <c r="C61" s="76">
        <v>56</v>
      </c>
      <c r="D61" t="s">
        <v>31</v>
      </c>
      <c r="E61" t="s">
        <v>31</v>
      </c>
      <c r="F61" s="75" t="s">
        <v>32</v>
      </c>
      <c r="G61" t="s">
        <v>33</v>
      </c>
      <c r="H61" t="s">
        <v>92</v>
      </c>
      <c r="I61" s="65" t="s">
        <v>36</v>
      </c>
      <c r="J61" s="65" t="s">
        <v>37</v>
      </c>
      <c r="K61" s="66">
        <v>128</v>
      </c>
      <c r="L61" s="66">
        <v>62</v>
      </c>
      <c r="M61" s="66">
        <f t="shared" si="7"/>
        <v>190</v>
      </c>
      <c r="N61" s="90">
        <f>M61/P$3</f>
        <v>0.76</v>
      </c>
    </row>
    <row r="62" spans="1:14" ht="15" x14ac:dyDescent="0.25">
      <c r="A62" s="71" t="s">
        <v>150</v>
      </c>
      <c r="B62" s="72">
        <v>0.47499999999999992</v>
      </c>
      <c r="C62" s="76">
        <v>57</v>
      </c>
      <c r="D62" t="s">
        <v>31</v>
      </c>
      <c r="E62" t="s">
        <v>31</v>
      </c>
      <c r="F62" s="75" t="s">
        <v>266</v>
      </c>
      <c r="G62" t="s">
        <v>337</v>
      </c>
      <c r="H62" t="s">
        <v>159</v>
      </c>
      <c r="I62" s="67" t="s">
        <v>34</v>
      </c>
      <c r="J62" s="67" t="s">
        <v>34</v>
      </c>
      <c r="K62" s="66">
        <v>106.5</v>
      </c>
      <c r="L62" s="66">
        <v>51</v>
      </c>
      <c r="M62" s="66">
        <f t="shared" si="7"/>
        <v>157.5</v>
      </c>
      <c r="N62" s="90">
        <f>M62/P$2</f>
        <v>0.63</v>
      </c>
    </row>
    <row r="63" spans="1:14" ht="15" x14ac:dyDescent="0.25">
      <c r="A63" s="71" t="s">
        <v>150</v>
      </c>
      <c r="B63" s="72">
        <v>0.47916666666666657</v>
      </c>
      <c r="C63" s="76">
        <v>58</v>
      </c>
      <c r="D63" t="s">
        <v>31</v>
      </c>
      <c r="E63" t="s">
        <v>31</v>
      </c>
      <c r="F63" s="75" t="s">
        <v>267</v>
      </c>
      <c r="G63" t="s">
        <v>160</v>
      </c>
      <c r="H63" t="s">
        <v>156</v>
      </c>
      <c r="I63" s="67" t="s">
        <v>34</v>
      </c>
      <c r="J63" s="67" t="s">
        <v>34</v>
      </c>
      <c r="K63" s="66">
        <v>71.5</v>
      </c>
      <c r="L63" s="66">
        <v>49</v>
      </c>
      <c r="M63" s="66">
        <f t="shared" si="7"/>
        <v>120.5</v>
      </c>
      <c r="N63" s="90">
        <f>M63/P$1</f>
        <v>0.60250000000000004</v>
      </c>
    </row>
    <row r="64" spans="1:14" ht="15" x14ac:dyDescent="0.25">
      <c r="A64" s="71" t="s">
        <v>150</v>
      </c>
      <c r="B64" s="72">
        <v>0.48333333333333323</v>
      </c>
      <c r="C64" s="76">
        <v>59</v>
      </c>
      <c r="D64" t="s">
        <v>161</v>
      </c>
      <c r="E64" t="s">
        <v>145</v>
      </c>
      <c r="F64" s="75" t="s">
        <v>331</v>
      </c>
      <c r="G64" t="s">
        <v>162</v>
      </c>
      <c r="H64" t="s">
        <v>153</v>
      </c>
      <c r="I64" s="65" t="s">
        <v>36</v>
      </c>
      <c r="J64" s="65" t="s">
        <v>37</v>
      </c>
      <c r="K64" s="66">
        <v>110</v>
      </c>
      <c r="L64" s="66">
        <v>55</v>
      </c>
      <c r="M64" s="66">
        <f t="shared" si="7"/>
        <v>165</v>
      </c>
      <c r="N64" s="90">
        <f>M64/P$4</f>
        <v>0.6875</v>
      </c>
    </row>
    <row r="65" spans="1:14" ht="15" x14ac:dyDescent="0.25">
      <c r="A65" s="71"/>
      <c r="B65" s="72"/>
      <c r="D65"/>
      <c r="E65"/>
      <c r="F65" s="75"/>
      <c r="G65"/>
      <c r="H65"/>
      <c r="I65" s="65" t="s">
        <v>36</v>
      </c>
      <c r="J65" s="65" t="s">
        <v>37</v>
      </c>
    </row>
    <row r="66" spans="1:14" ht="15" x14ac:dyDescent="0.25">
      <c r="A66" s="71" t="s">
        <v>163</v>
      </c>
      <c r="B66" s="72">
        <v>0.60416666666666663</v>
      </c>
      <c r="C66" s="76">
        <v>60</v>
      </c>
      <c r="D66" t="s">
        <v>116</v>
      </c>
      <c r="E66" t="s">
        <v>4</v>
      </c>
      <c r="F66" s="75" t="s">
        <v>268</v>
      </c>
      <c r="G66" t="s">
        <v>117</v>
      </c>
      <c r="H66" t="s">
        <v>164</v>
      </c>
      <c r="I66" s="65" t="s">
        <v>36</v>
      </c>
      <c r="J66" s="65" t="s">
        <v>37</v>
      </c>
      <c r="K66" s="66">
        <v>56</v>
      </c>
      <c r="L66" s="66">
        <v>31.5</v>
      </c>
      <c r="M66" s="66">
        <f t="shared" si="7"/>
        <v>87.5</v>
      </c>
      <c r="N66" s="90">
        <f>M66/P$12</f>
        <v>0.625</v>
      </c>
    </row>
    <row r="67" spans="1:14" ht="15" x14ac:dyDescent="0.25">
      <c r="A67" s="71" t="s">
        <v>163</v>
      </c>
      <c r="B67" s="72">
        <v>0.60416666666666663</v>
      </c>
      <c r="C67" s="76">
        <v>61</v>
      </c>
      <c r="D67" t="s">
        <v>116</v>
      </c>
      <c r="E67" t="s">
        <v>4</v>
      </c>
      <c r="F67" s="75" t="s">
        <v>241</v>
      </c>
      <c r="G67" t="s">
        <v>118</v>
      </c>
      <c r="H67" t="s">
        <v>164</v>
      </c>
      <c r="I67" s="65" t="s">
        <v>36</v>
      </c>
      <c r="J67" s="65" t="s">
        <v>37</v>
      </c>
      <c r="K67" s="66">
        <v>56</v>
      </c>
      <c r="L67" s="66">
        <v>31.5</v>
      </c>
      <c r="M67" s="66">
        <f t="shared" si="7"/>
        <v>87.5</v>
      </c>
      <c r="N67" s="90">
        <f>M67/P$12</f>
        <v>0.625</v>
      </c>
    </row>
    <row r="68" spans="1:14" ht="15" x14ac:dyDescent="0.25">
      <c r="A68" s="71" t="s">
        <v>163</v>
      </c>
      <c r="B68" s="72">
        <v>0.61111111111111105</v>
      </c>
      <c r="C68" s="76">
        <v>62</v>
      </c>
      <c r="D68" t="s">
        <v>165</v>
      </c>
      <c r="E68">
        <v>1</v>
      </c>
      <c r="F68" s="75" t="s">
        <v>269</v>
      </c>
      <c r="G68" t="s">
        <v>96</v>
      </c>
      <c r="H68" t="s">
        <v>164</v>
      </c>
      <c r="I68" s="65" t="s">
        <v>36</v>
      </c>
      <c r="J68" s="65" t="s">
        <v>37</v>
      </c>
      <c r="M68" s="66">
        <f t="shared" si="7"/>
        <v>0</v>
      </c>
      <c r="N68" s="90" t="s">
        <v>330</v>
      </c>
    </row>
    <row r="69" spans="1:14" ht="15" x14ac:dyDescent="0.25">
      <c r="A69" s="71" t="s">
        <v>163</v>
      </c>
      <c r="B69" s="72">
        <v>0.61111111111111105</v>
      </c>
      <c r="C69" s="76">
        <v>63</v>
      </c>
      <c r="D69" t="s">
        <v>165</v>
      </c>
      <c r="E69">
        <v>1</v>
      </c>
      <c r="F69" s="75" t="s">
        <v>230</v>
      </c>
      <c r="G69" t="s">
        <v>142</v>
      </c>
      <c r="H69" t="s">
        <v>164</v>
      </c>
      <c r="I69" s="65" t="s">
        <v>36</v>
      </c>
      <c r="J69" s="65" t="s">
        <v>37</v>
      </c>
      <c r="M69" s="66">
        <f t="shared" si="7"/>
        <v>0</v>
      </c>
      <c r="N69" s="90" t="s">
        <v>330</v>
      </c>
    </row>
    <row r="70" spans="1:14" ht="15" x14ac:dyDescent="0.25">
      <c r="A70" s="71" t="s">
        <v>163</v>
      </c>
      <c r="B70" s="72">
        <v>0.61805555555555558</v>
      </c>
      <c r="C70" s="76">
        <v>64</v>
      </c>
      <c r="D70" t="s">
        <v>2</v>
      </c>
      <c r="E70">
        <v>2</v>
      </c>
      <c r="F70" s="75" t="s">
        <v>47</v>
      </c>
      <c r="G70" t="s">
        <v>166</v>
      </c>
      <c r="H70" t="s">
        <v>164</v>
      </c>
      <c r="I70" s="65" t="s">
        <v>36</v>
      </c>
      <c r="J70" s="65" t="s">
        <v>37</v>
      </c>
      <c r="K70" s="66">
        <v>56</v>
      </c>
      <c r="L70" s="66">
        <v>30.5</v>
      </c>
      <c r="M70" s="66">
        <f t="shared" si="7"/>
        <v>86.5</v>
      </c>
      <c r="N70" s="90">
        <f>M70/P$12</f>
        <v>0.61785714285714288</v>
      </c>
    </row>
    <row r="71" spans="1:14" ht="15" x14ac:dyDescent="0.25">
      <c r="A71" s="71" t="s">
        <v>163</v>
      </c>
      <c r="B71" s="72">
        <v>0.61805555555555558</v>
      </c>
      <c r="C71" s="76">
        <v>65</v>
      </c>
      <c r="D71" t="s">
        <v>2</v>
      </c>
      <c r="E71">
        <v>2</v>
      </c>
      <c r="F71" s="75" t="s">
        <v>19</v>
      </c>
      <c r="G71" t="s">
        <v>20</v>
      </c>
      <c r="H71" t="s">
        <v>164</v>
      </c>
      <c r="I71" s="65" t="s">
        <v>36</v>
      </c>
      <c r="J71" s="65" t="s">
        <v>37</v>
      </c>
      <c r="K71" s="66">
        <v>56</v>
      </c>
      <c r="L71" s="66">
        <v>30.5</v>
      </c>
      <c r="M71" s="66">
        <f t="shared" si="7"/>
        <v>86.5</v>
      </c>
      <c r="N71" s="90">
        <f>M71/P$12</f>
        <v>0.61785714285714288</v>
      </c>
    </row>
    <row r="72" spans="1:14" ht="15" x14ac:dyDescent="0.25">
      <c r="A72" s="71" t="s">
        <v>163</v>
      </c>
      <c r="B72" s="72">
        <v>0.625</v>
      </c>
      <c r="C72" s="76">
        <v>66</v>
      </c>
      <c r="D72" t="s">
        <v>31</v>
      </c>
      <c r="E72" t="s">
        <v>167</v>
      </c>
      <c r="F72" s="75" t="s">
        <v>270</v>
      </c>
      <c r="G72" t="s">
        <v>168</v>
      </c>
      <c r="H72" t="s">
        <v>164</v>
      </c>
      <c r="I72" s="65" t="s">
        <v>36</v>
      </c>
      <c r="J72" s="65" t="s">
        <v>37</v>
      </c>
      <c r="K72" s="66">
        <v>61</v>
      </c>
      <c r="L72" s="66">
        <v>33.5</v>
      </c>
      <c r="M72" s="66">
        <f t="shared" si="7"/>
        <v>94.5</v>
      </c>
      <c r="N72" s="90">
        <f>M72/P$12</f>
        <v>0.67500000000000004</v>
      </c>
    </row>
    <row r="73" spans="1:14" ht="15" x14ac:dyDescent="0.25">
      <c r="A73" s="71" t="s">
        <v>163</v>
      </c>
      <c r="B73" s="72">
        <v>0.625</v>
      </c>
      <c r="C73" s="76">
        <v>67</v>
      </c>
      <c r="D73" t="s">
        <v>31</v>
      </c>
      <c r="E73" t="s">
        <v>167</v>
      </c>
      <c r="F73" s="75" t="s">
        <v>271</v>
      </c>
      <c r="G73" t="s">
        <v>169</v>
      </c>
      <c r="H73" t="s">
        <v>164</v>
      </c>
      <c r="I73" s="65" t="s">
        <v>36</v>
      </c>
      <c r="J73" s="65" t="s">
        <v>37</v>
      </c>
      <c r="K73" s="66">
        <v>61</v>
      </c>
      <c r="L73" s="66">
        <v>33.5</v>
      </c>
      <c r="M73" s="66">
        <f t="shared" si="7"/>
        <v>94.5</v>
      </c>
      <c r="N73" s="90">
        <f>M73/P$12</f>
        <v>0.67500000000000004</v>
      </c>
    </row>
    <row r="74" spans="1:14" ht="15" x14ac:dyDescent="0.25">
      <c r="A74" s="71"/>
      <c r="B74" s="72"/>
      <c r="C74" s="76"/>
      <c r="D74"/>
      <c r="E74"/>
      <c r="F74" s="75"/>
      <c r="G74"/>
      <c r="H74"/>
      <c r="I74" s="65" t="s">
        <v>36</v>
      </c>
      <c r="J74" s="65" t="s">
        <v>37</v>
      </c>
    </row>
    <row r="75" spans="1:14" ht="15" x14ac:dyDescent="0.25">
      <c r="A75" s="71" t="s">
        <v>163</v>
      </c>
      <c r="B75" s="72">
        <v>0.483333333333333</v>
      </c>
      <c r="C75" s="76">
        <v>68</v>
      </c>
      <c r="D75" t="s">
        <v>161</v>
      </c>
      <c r="E75" t="s">
        <v>145</v>
      </c>
      <c r="F75" s="75" t="s">
        <v>32</v>
      </c>
      <c r="G75" t="s">
        <v>33</v>
      </c>
      <c r="H75" t="s">
        <v>170</v>
      </c>
      <c r="I75" s="65" t="s">
        <v>36</v>
      </c>
      <c r="J75" s="65" t="s">
        <v>37</v>
      </c>
      <c r="K75" s="66">
        <v>93</v>
      </c>
      <c r="L75" s="66">
        <v>0</v>
      </c>
      <c r="M75" s="66">
        <f t="shared" si="7"/>
        <v>93</v>
      </c>
      <c r="N75" s="90">
        <f>M75/P$11</f>
        <v>0.84545454545454546</v>
      </c>
    </row>
    <row r="76" spans="1:14" ht="15" x14ac:dyDescent="0.25">
      <c r="A76" s="71" t="s">
        <v>163</v>
      </c>
      <c r="B76" s="72">
        <v>0.48749999999999966</v>
      </c>
      <c r="C76" s="76">
        <v>69</v>
      </c>
      <c r="D76" t="s">
        <v>151</v>
      </c>
      <c r="E76" t="s">
        <v>145</v>
      </c>
      <c r="F76" s="75" t="s">
        <v>263</v>
      </c>
      <c r="G76" t="s">
        <v>152</v>
      </c>
      <c r="H76" t="s">
        <v>170</v>
      </c>
      <c r="K76" s="66">
        <v>96</v>
      </c>
      <c r="L76" s="66">
        <v>0</v>
      </c>
      <c r="M76" s="66">
        <f t="shared" si="7"/>
        <v>96</v>
      </c>
      <c r="N76" s="90">
        <f t="shared" ref="N76:N77" si="8">M76/P$11</f>
        <v>0.87272727272727268</v>
      </c>
    </row>
    <row r="77" spans="1:14" ht="15" x14ac:dyDescent="0.25">
      <c r="A77" s="71" t="s">
        <v>163</v>
      </c>
      <c r="B77" s="72">
        <v>0.49166666666666631</v>
      </c>
      <c r="C77" s="76">
        <v>70</v>
      </c>
      <c r="D77" t="s">
        <v>171</v>
      </c>
      <c r="E77" t="s">
        <v>145</v>
      </c>
      <c r="F77" s="75" t="s">
        <v>29</v>
      </c>
      <c r="G77" t="s">
        <v>155</v>
      </c>
      <c r="H77" t="s">
        <v>170</v>
      </c>
      <c r="K77" s="66">
        <v>89.5</v>
      </c>
      <c r="L77" s="66">
        <v>0</v>
      </c>
      <c r="M77" s="66">
        <f t="shared" si="7"/>
        <v>89.5</v>
      </c>
      <c r="N77" s="90">
        <f t="shared" si="8"/>
        <v>0.8136363636363636</v>
      </c>
    </row>
    <row r="78" spans="1:14" s="34" customFormat="1" ht="15" x14ac:dyDescent="0.25">
      <c r="A78" s="71"/>
      <c r="B78" s="72"/>
      <c r="C78" s="76"/>
      <c r="D78"/>
      <c r="E78"/>
      <c r="F78" s="75"/>
      <c r="G78"/>
      <c r="H78"/>
      <c r="I78" s="63" t="s">
        <v>9</v>
      </c>
      <c r="J78" s="63" t="s">
        <v>40</v>
      </c>
      <c r="K78" s="68"/>
      <c r="N78" s="89"/>
    </row>
    <row r="79" spans="1:14" ht="15" x14ac:dyDescent="0.25">
      <c r="A79" s="71" t="s">
        <v>163</v>
      </c>
      <c r="B79" s="72">
        <v>0.50833333333333297</v>
      </c>
      <c r="C79" s="76">
        <v>73</v>
      </c>
      <c r="D79" t="s">
        <v>91</v>
      </c>
      <c r="E79">
        <v>1</v>
      </c>
      <c r="F79" s="75" t="s">
        <v>48</v>
      </c>
      <c r="G79" t="s">
        <v>172</v>
      </c>
      <c r="H79" t="s">
        <v>173</v>
      </c>
      <c r="I79" s="65" t="s">
        <v>35</v>
      </c>
      <c r="J79" s="65" t="s">
        <v>72</v>
      </c>
      <c r="K79" s="68">
        <v>73</v>
      </c>
      <c r="L79" s="66">
        <v>0</v>
      </c>
      <c r="M79" s="66">
        <f t="shared" ref="M79:M111" si="9">K79+L79</f>
        <v>73</v>
      </c>
      <c r="N79" s="90">
        <f t="shared" ref="N79:N93" si="10">M79/P$11</f>
        <v>0.66363636363636369</v>
      </c>
    </row>
    <row r="80" spans="1:14" ht="15" x14ac:dyDescent="0.25">
      <c r="A80" s="71" t="s">
        <v>163</v>
      </c>
      <c r="B80" s="72">
        <v>0.51249999999999962</v>
      </c>
      <c r="C80" s="76">
        <v>74</v>
      </c>
      <c r="D80" t="s">
        <v>91</v>
      </c>
      <c r="E80">
        <v>1</v>
      </c>
      <c r="F80" s="75" t="s">
        <v>87</v>
      </c>
      <c r="G80" t="s">
        <v>88</v>
      </c>
      <c r="H80" t="s">
        <v>173</v>
      </c>
      <c r="I80" s="65" t="s">
        <v>35</v>
      </c>
      <c r="J80" s="65" t="s">
        <v>72</v>
      </c>
      <c r="K80" s="66">
        <v>81</v>
      </c>
      <c r="L80" s="66">
        <v>0</v>
      </c>
      <c r="M80" s="66">
        <f t="shared" si="9"/>
        <v>81</v>
      </c>
      <c r="N80" s="90">
        <f t="shared" si="10"/>
        <v>0.73636363636363633</v>
      </c>
    </row>
    <row r="81" spans="1:14" ht="15" x14ac:dyDescent="0.25">
      <c r="A81" s="71" t="s">
        <v>163</v>
      </c>
      <c r="B81" s="72">
        <v>0.52499999999999958</v>
      </c>
      <c r="C81" s="76">
        <v>77</v>
      </c>
      <c r="D81" t="s">
        <v>174</v>
      </c>
      <c r="E81">
        <v>2</v>
      </c>
      <c r="F81" s="75" t="s">
        <v>272</v>
      </c>
      <c r="G81" t="s">
        <v>175</v>
      </c>
      <c r="H81" t="s">
        <v>173</v>
      </c>
      <c r="I81" s="65" t="s">
        <v>35</v>
      </c>
      <c r="J81" s="65" t="s">
        <v>72</v>
      </c>
      <c r="K81" s="66">
        <v>65.5</v>
      </c>
      <c r="L81" s="66">
        <v>0</v>
      </c>
      <c r="M81" s="66">
        <f t="shared" si="9"/>
        <v>65.5</v>
      </c>
      <c r="N81" s="90">
        <f t="shared" si="10"/>
        <v>0.59545454545454546</v>
      </c>
    </row>
    <row r="82" spans="1:14" ht="15" x14ac:dyDescent="0.25">
      <c r="A82" s="71" t="s">
        <v>163</v>
      </c>
      <c r="B82" s="72">
        <v>0.54999999999999949</v>
      </c>
      <c r="C82" s="76">
        <v>78</v>
      </c>
      <c r="D82" t="s">
        <v>174</v>
      </c>
      <c r="E82">
        <v>2</v>
      </c>
      <c r="F82" s="75" t="s">
        <v>273</v>
      </c>
      <c r="G82" t="s">
        <v>176</v>
      </c>
      <c r="H82" t="s">
        <v>173</v>
      </c>
      <c r="I82" s="65" t="s">
        <v>35</v>
      </c>
      <c r="J82" s="65" t="s">
        <v>72</v>
      </c>
      <c r="K82" s="66">
        <v>70.5</v>
      </c>
      <c r="L82" s="66">
        <v>0</v>
      </c>
      <c r="M82" s="66">
        <f t="shared" si="9"/>
        <v>70.5</v>
      </c>
      <c r="N82" s="90">
        <f t="shared" si="10"/>
        <v>0.64090909090909087</v>
      </c>
    </row>
    <row r="83" spans="1:14" ht="15" x14ac:dyDescent="0.25">
      <c r="A83" s="71" t="s">
        <v>163</v>
      </c>
      <c r="B83" s="72">
        <v>0.52916666666666623</v>
      </c>
      <c r="C83" s="76">
        <v>81</v>
      </c>
      <c r="D83" t="s">
        <v>177</v>
      </c>
      <c r="E83">
        <v>1</v>
      </c>
      <c r="F83" s="75" t="s">
        <v>275</v>
      </c>
      <c r="G83" t="s">
        <v>69</v>
      </c>
      <c r="H83" t="s">
        <v>173</v>
      </c>
      <c r="I83" s="65" t="s">
        <v>35</v>
      </c>
      <c r="J83" s="65" t="s">
        <v>72</v>
      </c>
      <c r="K83" s="66">
        <v>78.5</v>
      </c>
      <c r="L83" s="66">
        <v>0</v>
      </c>
      <c r="M83" s="66">
        <f t="shared" si="9"/>
        <v>78.5</v>
      </c>
      <c r="N83" s="90">
        <f t="shared" si="10"/>
        <v>0.71363636363636362</v>
      </c>
    </row>
    <row r="84" spans="1:14" ht="15" x14ac:dyDescent="0.25">
      <c r="A84" s="71" t="s">
        <v>163</v>
      </c>
      <c r="B84" s="72">
        <v>0.53333333333333288</v>
      </c>
      <c r="C84" s="76">
        <v>82</v>
      </c>
      <c r="D84" t="s">
        <v>177</v>
      </c>
      <c r="E84">
        <v>1</v>
      </c>
      <c r="F84" s="75" t="s">
        <v>276</v>
      </c>
      <c r="G84" t="s">
        <v>178</v>
      </c>
      <c r="H84" t="s">
        <v>173</v>
      </c>
      <c r="I84" s="65" t="s">
        <v>35</v>
      </c>
      <c r="J84" s="65" t="s">
        <v>72</v>
      </c>
      <c r="K84" s="66">
        <v>70.5</v>
      </c>
      <c r="L84" s="66">
        <v>0</v>
      </c>
      <c r="M84" s="66">
        <f t="shared" si="9"/>
        <v>70.5</v>
      </c>
      <c r="N84" s="90">
        <f t="shared" si="10"/>
        <v>0.64090909090909087</v>
      </c>
    </row>
    <row r="85" spans="1:14" ht="15" x14ac:dyDescent="0.25">
      <c r="A85" s="71" t="s">
        <v>163</v>
      </c>
      <c r="B85" s="72">
        <v>0.53749999999999953</v>
      </c>
      <c r="C85" s="76">
        <v>85</v>
      </c>
      <c r="D85" t="s">
        <v>179</v>
      </c>
      <c r="E85">
        <v>2</v>
      </c>
      <c r="F85" s="75" t="s">
        <v>278</v>
      </c>
      <c r="G85" t="s">
        <v>181</v>
      </c>
      <c r="H85" t="s">
        <v>173</v>
      </c>
      <c r="I85" s="65" t="s">
        <v>34</v>
      </c>
      <c r="J85" s="65" t="s">
        <v>34</v>
      </c>
      <c r="K85" s="66">
        <v>64</v>
      </c>
      <c r="L85" s="66">
        <v>0</v>
      </c>
      <c r="M85" s="66">
        <f t="shared" si="9"/>
        <v>64</v>
      </c>
      <c r="N85" s="90">
        <f t="shared" si="10"/>
        <v>0.58181818181818179</v>
      </c>
    </row>
    <row r="86" spans="1:14" ht="15" x14ac:dyDescent="0.25">
      <c r="A86" s="71" t="s">
        <v>163</v>
      </c>
      <c r="B86" s="72">
        <v>0.54583333333333284</v>
      </c>
      <c r="C86" s="76">
        <v>86</v>
      </c>
      <c r="D86" t="s">
        <v>179</v>
      </c>
      <c r="E86">
        <v>2</v>
      </c>
      <c r="F86" s="75" t="s">
        <v>249</v>
      </c>
      <c r="G86" t="s">
        <v>182</v>
      </c>
      <c r="H86" t="s">
        <v>173</v>
      </c>
      <c r="I86" s="65" t="s">
        <v>34</v>
      </c>
      <c r="J86" s="65" t="s">
        <v>34</v>
      </c>
      <c r="K86" s="66">
        <v>94</v>
      </c>
      <c r="L86" s="66">
        <v>0</v>
      </c>
      <c r="M86" s="66">
        <f t="shared" si="9"/>
        <v>94</v>
      </c>
      <c r="N86" s="90">
        <f t="shared" si="10"/>
        <v>0.8545454545454545</v>
      </c>
    </row>
    <row r="87" spans="1:14" ht="15" x14ac:dyDescent="0.25">
      <c r="A87" s="71" t="s">
        <v>163</v>
      </c>
      <c r="B87" s="72">
        <v>0.49999999999999961</v>
      </c>
      <c r="C87" s="76">
        <v>89</v>
      </c>
      <c r="D87" t="s">
        <v>183</v>
      </c>
      <c r="E87" t="s">
        <v>5</v>
      </c>
      <c r="F87" s="75" t="s">
        <v>22</v>
      </c>
      <c r="G87" t="s">
        <v>102</v>
      </c>
      <c r="H87" t="s">
        <v>173</v>
      </c>
      <c r="I87" s="65" t="s">
        <v>36</v>
      </c>
      <c r="J87" s="65" t="s">
        <v>72</v>
      </c>
      <c r="K87" s="66">
        <v>81.5</v>
      </c>
      <c r="L87" s="66">
        <v>0</v>
      </c>
      <c r="M87" s="66">
        <f t="shared" si="9"/>
        <v>81.5</v>
      </c>
      <c r="N87" s="90">
        <f t="shared" si="10"/>
        <v>0.74090909090909096</v>
      </c>
    </row>
    <row r="88" spans="1:14" ht="15" x14ac:dyDescent="0.25">
      <c r="A88" s="71" t="s">
        <v>163</v>
      </c>
      <c r="B88" s="72">
        <v>0.50416666666666632</v>
      </c>
      <c r="C88" s="76">
        <v>90</v>
      </c>
      <c r="D88" t="s">
        <v>183</v>
      </c>
      <c r="E88" t="s">
        <v>5</v>
      </c>
      <c r="F88" s="75" t="s">
        <v>279</v>
      </c>
      <c r="G88" t="s">
        <v>104</v>
      </c>
      <c r="H88" t="s">
        <v>173</v>
      </c>
      <c r="I88" s="65" t="s">
        <v>36</v>
      </c>
      <c r="J88" s="65" t="s">
        <v>72</v>
      </c>
      <c r="K88" s="66">
        <v>81.5</v>
      </c>
      <c r="L88" s="66">
        <v>0</v>
      </c>
      <c r="M88" s="66">
        <f t="shared" si="9"/>
        <v>81.5</v>
      </c>
      <c r="N88" s="90">
        <f t="shared" si="10"/>
        <v>0.74090909090909096</v>
      </c>
    </row>
    <row r="89" spans="1:14" ht="15" x14ac:dyDescent="0.25">
      <c r="A89" s="71" t="s">
        <v>163</v>
      </c>
      <c r="B89" s="72">
        <v>0.52083333333333293</v>
      </c>
      <c r="C89" s="76">
        <v>93</v>
      </c>
      <c r="D89" t="s">
        <v>1</v>
      </c>
      <c r="E89" t="s">
        <v>1</v>
      </c>
      <c r="F89" s="75" t="s">
        <v>334</v>
      </c>
      <c r="G89" t="s">
        <v>335</v>
      </c>
      <c r="H89" t="s">
        <v>173</v>
      </c>
      <c r="I89" s="65" t="s">
        <v>36</v>
      </c>
      <c r="J89" s="65" t="s">
        <v>72</v>
      </c>
      <c r="K89" s="66">
        <v>72</v>
      </c>
      <c r="L89" s="66">
        <v>0</v>
      </c>
      <c r="M89" s="66">
        <f t="shared" si="9"/>
        <v>72</v>
      </c>
      <c r="N89" s="90">
        <f t="shared" si="10"/>
        <v>0.65454545454545454</v>
      </c>
    </row>
    <row r="90" spans="1:14" ht="15" x14ac:dyDescent="0.25">
      <c r="A90" s="71" t="s">
        <v>163</v>
      </c>
      <c r="B90" s="72">
        <v>0.54166666666666619</v>
      </c>
      <c r="C90" s="76">
        <v>94</v>
      </c>
      <c r="D90" t="s">
        <v>1</v>
      </c>
      <c r="E90" t="s">
        <v>1</v>
      </c>
      <c r="F90" s="75" t="s">
        <v>25</v>
      </c>
      <c r="G90" t="s">
        <v>67</v>
      </c>
      <c r="H90" t="s">
        <v>173</v>
      </c>
      <c r="I90" s="65" t="s">
        <v>36</v>
      </c>
      <c r="J90" s="65" t="s">
        <v>72</v>
      </c>
      <c r="K90" s="66">
        <v>96</v>
      </c>
      <c r="L90" s="66">
        <v>0</v>
      </c>
      <c r="M90" s="66">
        <f t="shared" si="9"/>
        <v>96</v>
      </c>
      <c r="N90" s="90">
        <f t="shared" si="10"/>
        <v>0.87272727272727268</v>
      </c>
    </row>
    <row r="91" spans="1:14" ht="15" x14ac:dyDescent="0.25">
      <c r="A91" s="71" t="s">
        <v>163</v>
      </c>
      <c r="B91" s="72">
        <v>0.55416666666666614</v>
      </c>
      <c r="C91" s="76">
        <v>97</v>
      </c>
      <c r="D91" t="s">
        <v>185</v>
      </c>
      <c r="E91">
        <v>1</v>
      </c>
      <c r="F91" s="75" t="s">
        <v>281</v>
      </c>
      <c r="G91" t="s">
        <v>187</v>
      </c>
      <c r="H91" t="s">
        <v>173</v>
      </c>
      <c r="I91" s="65" t="s">
        <v>36</v>
      </c>
      <c r="J91" s="65" t="s">
        <v>72</v>
      </c>
      <c r="K91" s="66">
        <v>75.5</v>
      </c>
      <c r="L91" s="66">
        <v>0</v>
      </c>
      <c r="M91" s="66">
        <f t="shared" si="9"/>
        <v>75.5</v>
      </c>
      <c r="N91" s="90">
        <f t="shared" si="10"/>
        <v>0.6863636363636364</v>
      </c>
    </row>
    <row r="92" spans="1:14" ht="15" x14ac:dyDescent="0.25">
      <c r="A92" s="71" t="s">
        <v>163</v>
      </c>
      <c r="B92" s="72">
        <v>0.56249999999999944</v>
      </c>
      <c r="C92" s="76">
        <v>98</v>
      </c>
      <c r="D92" t="s">
        <v>185</v>
      </c>
      <c r="E92">
        <v>1</v>
      </c>
      <c r="F92" s="75" t="s">
        <v>282</v>
      </c>
      <c r="G92" t="s">
        <v>188</v>
      </c>
      <c r="H92" t="s">
        <v>173</v>
      </c>
      <c r="I92" s="65" t="s">
        <v>36</v>
      </c>
      <c r="J92" s="65" t="s">
        <v>72</v>
      </c>
      <c r="K92" s="66">
        <v>95</v>
      </c>
      <c r="L92" s="66">
        <v>0</v>
      </c>
      <c r="M92" s="66">
        <f t="shared" si="9"/>
        <v>95</v>
      </c>
      <c r="N92" s="90">
        <f t="shared" si="10"/>
        <v>0.86363636363636365</v>
      </c>
    </row>
    <row r="93" spans="1:14" ht="15" x14ac:dyDescent="0.25">
      <c r="A93" s="71" t="s">
        <v>163</v>
      </c>
      <c r="B93" s="72">
        <v>0.51666666666666627</v>
      </c>
      <c r="C93" s="76">
        <v>101</v>
      </c>
      <c r="D93" t="s">
        <v>189</v>
      </c>
      <c r="E93">
        <v>2</v>
      </c>
      <c r="F93" s="75" t="s">
        <v>282</v>
      </c>
      <c r="G93" t="s">
        <v>192</v>
      </c>
      <c r="H93" t="s">
        <v>173</v>
      </c>
      <c r="I93" s="65" t="s">
        <v>36</v>
      </c>
      <c r="J93" s="65" t="s">
        <v>72</v>
      </c>
      <c r="K93" s="66">
        <v>82.5</v>
      </c>
      <c r="L93" s="66">
        <v>0</v>
      </c>
      <c r="M93" s="66">
        <f t="shared" si="9"/>
        <v>82.5</v>
      </c>
      <c r="N93" s="90">
        <f t="shared" si="10"/>
        <v>0.75</v>
      </c>
    </row>
    <row r="94" spans="1:14" ht="15" x14ac:dyDescent="0.25">
      <c r="A94" s="71" t="s">
        <v>163</v>
      </c>
      <c r="B94" s="72">
        <v>0.55833333333333279</v>
      </c>
      <c r="C94" s="76">
        <v>102</v>
      </c>
      <c r="D94" t="s">
        <v>189</v>
      </c>
      <c r="E94">
        <v>2</v>
      </c>
      <c r="F94" s="75" t="s">
        <v>283</v>
      </c>
      <c r="G94" t="s">
        <v>193</v>
      </c>
      <c r="H94" t="s">
        <v>173</v>
      </c>
      <c r="I94" s="65" t="s">
        <v>36</v>
      </c>
      <c r="J94" s="65" t="s">
        <v>72</v>
      </c>
      <c r="M94" s="66">
        <f t="shared" si="9"/>
        <v>0</v>
      </c>
      <c r="N94" s="90" t="s">
        <v>330</v>
      </c>
    </row>
    <row r="95" spans="1:14" ht="15" x14ac:dyDescent="0.25">
      <c r="A95" s="71" t="s">
        <v>163</v>
      </c>
      <c r="B95" s="72">
        <v>0.49583333333333296</v>
      </c>
      <c r="C95" s="76">
        <v>103</v>
      </c>
      <c r="D95" t="s">
        <v>161</v>
      </c>
      <c r="E95" t="s">
        <v>145</v>
      </c>
      <c r="F95" s="75" t="s">
        <v>284</v>
      </c>
      <c r="G95" t="s">
        <v>194</v>
      </c>
      <c r="H95" t="s">
        <v>173</v>
      </c>
      <c r="I95" s="65" t="s">
        <v>36</v>
      </c>
      <c r="J95" s="65" t="s">
        <v>72</v>
      </c>
      <c r="K95" s="66">
        <v>96</v>
      </c>
      <c r="L95" s="66">
        <v>0</v>
      </c>
      <c r="M95" s="66">
        <f t="shared" si="9"/>
        <v>96</v>
      </c>
      <c r="N95" s="90">
        <f>M95/P$11</f>
        <v>0.87272727272727268</v>
      </c>
    </row>
    <row r="96" spans="1:14" ht="15" x14ac:dyDescent="0.25">
      <c r="A96" s="71" t="s">
        <v>163</v>
      </c>
      <c r="B96" s="72">
        <v>0.42083333333333323</v>
      </c>
      <c r="C96" s="76">
        <v>71</v>
      </c>
      <c r="D96" t="s">
        <v>91</v>
      </c>
      <c r="E96">
        <v>1</v>
      </c>
      <c r="F96" s="75" t="s">
        <v>17</v>
      </c>
      <c r="G96" t="s">
        <v>45</v>
      </c>
      <c r="H96" t="s">
        <v>170</v>
      </c>
      <c r="I96" s="65" t="s">
        <v>35</v>
      </c>
      <c r="J96" s="65" t="s">
        <v>72</v>
      </c>
      <c r="K96" s="66">
        <v>77</v>
      </c>
      <c r="L96" s="66">
        <v>0</v>
      </c>
      <c r="M96" s="66">
        <f t="shared" si="9"/>
        <v>77</v>
      </c>
      <c r="N96" s="90">
        <f t="shared" ref="N96:N111" si="11">M96/P$11</f>
        <v>0.7</v>
      </c>
    </row>
    <row r="97" spans="1:14" ht="15" x14ac:dyDescent="0.25">
      <c r="A97" s="71" t="s">
        <v>163</v>
      </c>
      <c r="B97" s="72">
        <v>0.42499999999999988</v>
      </c>
      <c r="C97" s="76">
        <v>72</v>
      </c>
      <c r="D97" t="s">
        <v>91</v>
      </c>
      <c r="E97">
        <v>1</v>
      </c>
      <c r="F97" s="75" t="s">
        <v>21</v>
      </c>
      <c r="G97" t="s">
        <v>44</v>
      </c>
      <c r="H97" t="s">
        <v>170</v>
      </c>
      <c r="I97" s="65" t="s">
        <v>35</v>
      </c>
      <c r="J97" s="65" t="s">
        <v>72</v>
      </c>
      <c r="K97" s="66">
        <v>84</v>
      </c>
      <c r="L97" s="66">
        <v>0</v>
      </c>
      <c r="M97" s="66">
        <f t="shared" si="9"/>
        <v>84</v>
      </c>
      <c r="N97" s="90">
        <f t="shared" si="11"/>
        <v>0.76363636363636367</v>
      </c>
    </row>
    <row r="98" spans="1:14" ht="15" x14ac:dyDescent="0.25">
      <c r="A98" s="71" t="s">
        <v>163</v>
      </c>
      <c r="B98" s="72">
        <v>0.42916666666666653</v>
      </c>
      <c r="C98" s="76">
        <v>75</v>
      </c>
      <c r="D98" t="s">
        <v>174</v>
      </c>
      <c r="E98">
        <v>2</v>
      </c>
      <c r="F98" s="75" t="s">
        <v>245</v>
      </c>
      <c r="G98" t="s">
        <v>127</v>
      </c>
      <c r="H98" t="s">
        <v>170</v>
      </c>
      <c r="I98" s="65" t="s">
        <v>35</v>
      </c>
      <c r="J98" s="65" t="s">
        <v>72</v>
      </c>
      <c r="K98" s="66">
        <v>74</v>
      </c>
      <c r="L98" s="66">
        <v>0</v>
      </c>
      <c r="M98" s="66">
        <f t="shared" si="9"/>
        <v>74</v>
      </c>
      <c r="N98" s="90">
        <f t="shared" si="11"/>
        <v>0.67272727272727273</v>
      </c>
    </row>
    <row r="99" spans="1:14" ht="15" x14ac:dyDescent="0.25">
      <c r="A99" s="71" t="s">
        <v>163</v>
      </c>
      <c r="B99" s="72">
        <v>0.43333333333333318</v>
      </c>
      <c r="C99" s="76">
        <v>76</v>
      </c>
      <c r="D99" t="s">
        <v>174</v>
      </c>
      <c r="E99">
        <v>2</v>
      </c>
      <c r="F99" s="75" t="s">
        <v>18</v>
      </c>
      <c r="G99" t="s">
        <v>125</v>
      </c>
      <c r="H99" t="s">
        <v>170</v>
      </c>
      <c r="I99" s="65" t="s">
        <v>35</v>
      </c>
      <c r="J99" s="65" t="s">
        <v>72</v>
      </c>
      <c r="K99" s="66">
        <v>76</v>
      </c>
      <c r="L99" s="66">
        <v>0</v>
      </c>
      <c r="M99" s="66">
        <f t="shared" si="9"/>
        <v>76</v>
      </c>
      <c r="N99" s="90">
        <f t="shared" si="11"/>
        <v>0.69090909090909092</v>
      </c>
    </row>
    <row r="100" spans="1:14" ht="15" x14ac:dyDescent="0.25">
      <c r="A100" s="71" t="s">
        <v>163</v>
      </c>
      <c r="B100" s="72">
        <v>0.44166666666666649</v>
      </c>
      <c r="C100" s="76">
        <v>79</v>
      </c>
      <c r="D100" t="s">
        <v>177</v>
      </c>
      <c r="E100">
        <v>1</v>
      </c>
      <c r="F100" s="75" t="s">
        <v>274</v>
      </c>
      <c r="G100"/>
      <c r="H100" t="s">
        <v>170</v>
      </c>
      <c r="I100" s="65" t="s">
        <v>35</v>
      </c>
      <c r="J100" s="65" t="s">
        <v>72</v>
      </c>
      <c r="K100" s="66">
        <v>63</v>
      </c>
      <c r="L100" s="66">
        <v>0</v>
      </c>
      <c r="M100" s="66">
        <f t="shared" si="9"/>
        <v>63</v>
      </c>
      <c r="N100" s="90">
        <f t="shared" si="11"/>
        <v>0.57272727272727275</v>
      </c>
    </row>
    <row r="101" spans="1:14" ht="15" x14ac:dyDescent="0.25">
      <c r="A101" s="71" t="s">
        <v>163</v>
      </c>
      <c r="B101" s="72">
        <v>0.45833333333333309</v>
      </c>
      <c r="C101" s="76">
        <v>80</v>
      </c>
      <c r="D101" t="s">
        <v>177</v>
      </c>
      <c r="E101">
        <v>1</v>
      </c>
      <c r="F101" s="75" t="s">
        <v>26</v>
      </c>
      <c r="G101" t="s">
        <v>27</v>
      </c>
      <c r="H101" t="s">
        <v>170</v>
      </c>
      <c r="I101" s="65" t="s">
        <v>35</v>
      </c>
      <c r="J101" s="65" t="s">
        <v>72</v>
      </c>
      <c r="K101" s="66">
        <v>95</v>
      </c>
      <c r="L101" s="66">
        <v>0</v>
      </c>
      <c r="M101" s="66">
        <f t="shared" si="9"/>
        <v>95</v>
      </c>
      <c r="N101" s="90">
        <f t="shared" si="11"/>
        <v>0.86363636363636365</v>
      </c>
    </row>
    <row r="102" spans="1:14" ht="15" x14ac:dyDescent="0.25">
      <c r="A102" s="71" t="s">
        <v>163</v>
      </c>
      <c r="B102" s="72">
        <v>0.44583333333333314</v>
      </c>
      <c r="C102" s="76">
        <v>83</v>
      </c>
      <c r="D102" t="s">
        <v>179</v>
      </c>
      <c r="E102">
        <v>2</v>
      </c>
      <c r="F102" s="75" t="s">
        <v>233</v>
      </c>
      <c r="G102" t="s">
        <v>100</v>
      </c>
      <c r="H102" t="s">
        <v>170</v>
      </c>
      <c r="I102" s="65" t="s">
        <v>35</v>
      </c>
      <c r="J102" s="65" t="s">
        <v>72</v>
      </c>
      <c r="K102" s="66">
        <v>74</v>
      </c>
      <c r="L102" s="66">
        <v>0</v>
      </c>
      <c r="M102" s="66">
        <f t="shared" si="9"/>
        <v>74</v>
      </c>
      <c r="N102" s="90">
        <f t="shared" si="11"/>
        <v>0.67272727272727273</v>
      </c>
    </row>
    <row r="103" spans="1:14" ht="15" x14ac:dyDescent="0.25">
      <c r="A103" s="71" t="s">
        <v>163</v>
      </c>
      <c r="B103" s="72">
        <v>0.44999999999999979</v>
      </c>
      <c r="C103" s="76">
        <v>84</v>
      </c>
      <c r="D103" t="s">
        <v>179</v>
      </c>
      <c r="E103">
        <v>2</v>
      </c>
      <c r="F103" s="75" t="s">
        <v>277</v>
      </c>
      <c r="G103" t="s">
        <v>180</v>
      </c>
      <c r="H103" t="s">
        <v>170</v>
      </c>
      <c r="I103" s="65" t="s">
        <v>35</v>
      </c>
      <c r="J103" s="65" t="s">
        <v>72</v>
      </c>
      <c r="K103" s="66">
        <v>61.5</v>
      </c>
      <c r="L103" s="66">
        <v>0</v>
      </c>
      <c r="M103" s="66">
        <f t="shared" si="9"/>
        <v>61.5</v>
      </c>
      <c r="N103" s="90">
        <f t="shared" si="11"/>
        <v>0.55909090909090908</v>
      </c>
    </row>
    <row r="104" spans="1:14" ht="15" x14ac:dyDescent="0.25">
      <c r="A104" s="71" t="s">
        <v>163</v>
      </c>
      <c r="B104" s="72">
        <v>0.41249999999999992</v>
      </c>
      <c r="C104" s="76">
        <v>87</v>
      </c>
      <c r="D104" t="s">
        <v>183</v>
      </c>
      <c r="E104" t="s">
        <v>5</v>
      </c>
      <c r="F104" s="75" t="s">
        <v>251</v>
      </c>
      <c r="G104"/>
      <c r="H104" t="s">
        <v>170</v>
      </c>
      <c r="I104" s="65" t="s">
        <v>36</v>
      </c>
      <c r="J104" s="65" t="s">
        <v>72</v>
      </c>
      <c r="M104" s="66" t="s">
        <v>330</v>
      </c>
      <c r="N104" s="90" t="e">
        <f t="shared" si="11"/>
        <v>#VALUE!</v>
      </c>
    </row>
    <row r="105" spans="1:14" ht="15" x14ac:dyDescent="0.25">
      <c r="A105" s="71" t="s">
        <v>163</v>
      </c>
      <c r="B105" s="72">
        <v>0.41666666666666657</v>
      </c>
      <c r="C105" s="76">
        <v>88</v>
      </c>
      <c r="D105" t="s">
        <v>183</v>
      </c>
      <c r="E105" t="s">
        <v>5</v>
      </c>
      <c r="F105" s="75" t="s">
        <v>250</v>
      </c>
      <c r="G105" t="s">
        <v>132</v>
      </c>
      <c r="H105" t="s">
        <v>170</v>
      </c>
      <c r="I105" s="65" t="s">
        <v>36</v>
      </c>
      <c r="J105" s="65" t="s">
        <v>72</v>
      </c>
      <c r="K105" s="66">
        <v>74</v>
      </c>
      <c r="L105" s="66">
        <v>0</v>
      </c>
      <c r="M105" s="66">
        <f t="shared" si="9"/>
        <v>74</v>
      </c>
      <c r="N105" s="90">
        <f t="shared" si="11"/>
        <v>0.67272727272727273</v>
      </c>
    </row>
    <row r="106" spans="1:14" ht="15" x14ac:dyDescent="0.25">
      <c r="A106" s="71" t="s">
        <v>163</v>
      </c>
      <c r="B106" s="72">
        <v>0.39583333333333331</v>
      </c>
      <c r="C106" s="76">
        <v>91</v>
      </c>
      <c r="D106" t="s">
        <v>1</v>
      </c>
      <c r="E106" t="s">
        <v>1</v>
      </c>
      <c r="F106" s="75" t="s">
        <v>280</v>
      </c>
      <c r="G106" t="s">
        <v>184</v>
      </c>
      <c r="H106" t="s">
        <v>170</v>
      </c>
      <c r="I106" s="65" t="s">
        <v>36</v>
      </c>
      <c r="J106" s="65" t="s">
        <v>72</v>
      </c>
      <c r="K106" s="66">
        <v>75</v>
      </c>
      <c r="L106" s="66">
        <v>0</v>
      </c>
      <c r="M106" s="66">
        <f t="shared" si="9"/>
        <v>75</v>
      </c>
      <c r="N106" s="90">
        <f t="shared" si="11"/>
        <v>0.68181818181818177</v>
      </c>
    </row>
    <row r="107" spans="1:14" ht="15" x14ac:dyDescent="0.25">
      <c r="A107" s="71" t="s">
        <v>163</v>
      </c>
      <c r="B107" s="72">
        <v>0.45416666666666644</v>
      </c>
      <c r="C107" s="76">
        <v>92</v>
      </c>
      <c r="D107" t="s">
        <v>1</v>
      </c>
      <c r="E107" t="s">
        <v>1</v>
      </c>
      <c r="F107" s="75" t="s">
        <v>255</v>
      </c>
      <c r="G107" t="s">
        <v>138</v>
      </c>
      <c r="H107" t="s">
        <v>170</v>
      </c>
      <c r="I107" s="65" t="s">
        <v>36</v>
      </c>
      <c r="J107" s="65" t="s">
        <v>72</v>
      </c>
      <c r="K107" s="66">
        <v>72.5</v>
      </c>
      <c r="L107" s="66">
        <v>0</v>
      </c>
      <c r="M107" s="66">
        <f t="shared" si="9"/>
        <v>72.5</v>
      </c>
      <c r="N107" s="90">
        <f t="shared" si="11"/>
        <v>0.65909090909090906</v>
      </c>
    </row>
    <row r="108" spans="1:14" ht="15" x14ac:dyDescent="0.25">
      <c r="A108" s="71" t="s">
        <v>163</v>
      </c>
      <c r="B108" s="72">
        <v>0.39999999999999997</v>
      </c>
      <c r="C108" s="76">
        <v>95</v>
      </c>
      <c r="D108" t="s">
        <v>185</v>
      </c>
      <c r="E108">
        <v>1</v>
      </c>
      <c r="F108" s="75" t="s">
        <v>241</v>
      </c>
      <c r="G108" t="s">
        <v>186</v>
      </c>
      <c r="H108" t="s">
        <v>170</v>
      </c>
      <c r="I108" s="65" t="s">
        <v>36</v>
      </c>
      <c r="J108" s="65" t="s">
        <v>72</v>
      </c>
      <c r="K108" s="66">
        <v>76</v>
      </c>
      <c r="L108" s="66">
        <v>0</v>
      </c>
      <c r="M108" s="66">
        <f t="shared" si="9"/>
        <v>76</v>
      </c>
      <c r="N108" s="90">
        <f t="shared" si="11"/>
        <v>0.69090909090909092</v>
      </c>
    </row>
    <row r="109" spans="1:14" ht="15" x14ac:dyDescent="0.25">
      <c r="A109" s="71" t="s">
        <v>163</v>
      </c>
      <c r="B109" s="72">
        <v>0.43749999999999983</v>
      </c>
      <c r="C109" s="76">
        <v>96</v>
      </c>
      <c r="D109" t="s">
        <v>185</v>
      </c>
      <c r="E109">
        <v>1</v>
      </c>
      <c r="F109" s="75" t="s">
        <v>259</v>
      </c>
      <c r="G109" t="s">
        <v>143</v>
      </c>
      <c r="H109" t="s">
        <v>170</v>
      </c>
      <c r="I109" s="65" t="s">
        <v>36</v>
      </c>
      <c r="J109" s="65" t="s">
        <v>72</v>
      </c>
      <c r="K109" s="66">
        <v>80.5</v>
      </c>
      <c r="L109" s="66">
        <v>0</v>
      </c>
      <c r="M109" s="66">
        <f t="shared" si="9"/>
        <v>80.5</v>
      </c>
      <c r="N109" s="90">
        <f t="shared" si="11"/>
        <v>0.73181818181818181</v>
      </c>
    </row>
    <row r="110" spans="1:14" ht="15" x14ac:dyDescent="0.25">
      <c r="A110" s="71" t="s">
        <v>163</v>
      </c>
      <c r="B110" s="72">
        <v>0.40416666666666662</v>
      </c>
      <c r="C110" s="76">
        <v>99</v>
      </c>
      <c r="D110" t="s">
        <v>189</v>
      </c>
      <c r="E110">
        <v>2</v>
      </c>
      <c r="F110" s="75" t="s">
        <v>261</v>
      </c>
      <c r="G110" t="s">
        <v>190</v>
      </c>
      <c r="H110" t="s">
        <v>170</v>
      </c>
      <c r="I110" s="65" t="s">
        <v>34</v>
      </c>
      <c r="J110" s="65" t="s">
        <v>34</v>
      </c>
      <c r="K110" s="66">
        <v>64</v>
      </c>
      <c r="L110" s="66">
        <v>0</v>
      </c>
      <c r="M110" s="66">
        <f t="shared" si="9"/>
        <v>64</v>
      </c>
      <c r="N110" s="90">
        <f t="shared" si="11"/>
        <v>0.58181818181818179</v>
      </c>
    </row>
    <row r="111" spans="1:14" ht="15" x14ac:dyDescent="0.25">
      <c r="A111" s="71" t="s">
        <v>163</v>
      </c>
      <c r="B111" s="72">
        <v>0.40833333333333327</v>
      </c>
      <c r="C111" s="76">
        <v>100</v>
      </c>
      <c r="D111" t="s">
        <v>189</v>
      </c>
      <c r="E111">
        <v>2</v>
      </c>
      <c r="F111" s="75" t="s">
        <v>242</v>
      </c>
      <c r="G111" t="s">
        <v>191</v>
      </c>
      <c r="H111" t="s">
        <v>170</v>
      </c>
      <c r="I111" s="65" t="s">
        <v>34</v>
      </c>
      <c r="J111" s="65" t="s">
        <v>34</v>
      </c>
      <c r="K111" s="66">
        <v>66</v>
      </c>
      <c r="L111" s="66">
        <v>0</v>
      </c>
      <c r="M111" s="66">
        <f t="shared" si="9"/>
        <v>66</v>
      </c>
      <c r="N111" s="90">
        <f t="shared" si="11"/>
        <v>0.6</v>
      </c>
    </row>
    <row r="112" spans="1:14" ht="15" x14ac:dyDescent="0.25">
      <c r="A112" s="71"/>
      <c r="B112" s="72"/>
      <c r="C112" s="76"/>
      <c r="D112"/>
      <c r="E112"/>
      <c r="F112" s="75"/>
      <c r="G112"/>
      <c r="H112"/>
      <c r="I112" s="65" t="s">
        <v>36</v>
      </c>
      <c r="J112" s="65" t="s">
        <v>72</v>
      </c>
    </row>
    <row r="113" spans="1:15" ht="15" x14ac:dyDescent="0.25">
      <c r="A113" s="71"/>
      <c r="B113" s="72"/>
      <c r="C113" s="76"/>
      <c r="D113"/>
      <c r="E113"/>
      <c r="F113" s="75"/>
      <c r="G113"/>
      <c r="H113"/>
      <c r="I113" s="65" t="s">
        <v>36</v>
      </c>
      <c r="J113" s="65" t="s">
        <v>72</v>
      </c>
    </row>
    <row r="114" spans="1:15" ht="15" x14ac:dyDescent="0.25">
      <c r="A114" s="71" t="s">
        <v>124</v>
      </c>
      <c r="B114" s="72">
        <v>0.56249999999999989</v>
      </c>
      <c r="C114" s="76">
        <v>109</v>
      </c>
      <c r="D114" t="s">
        <v>91</v>
      </c>
      <c r="E114">
        <v>1</v>
      </c>
      <c r="F114" s="75" t="s">
        <v>87</v>
      </c>
      <c r="G114" t="s">
        <v>88</v>
      </c>
      <c r="H114" t="s">
        <v>41</v>
      </c>
      <c r="I114" s="65" t="s">
        <v>36</v>
      </c>
      <c r="J114" s="65" t="s">
        <v>72</v>
      </c>
      <c r="K114" s="66">
        <v>117.5</v>
      </c>
      <c r="L114" s="66">
        <v>62.5</v>
      </c>
      <c r="M114" s="66">
        <f t="shared" ref="M114:M138" si="12">K114+L114</f>
        <v>180</v>
      </c>
      <c r="N114" s="90">
        <f t="shared" ref="N114:N127" si="13">M114/P$5</f>
        <v>0.69230769230769229</v>
      </c>
    </row>
    <row r="115" spans="1:15" ht="15" x14ac:dyDescent="0.25">
      <c r="A115" s="71" t="s">
        <v>124</v>
      </c>
      <c r="B115" s="72">
        <v>0.56666666666666654</v>
      </c>
      <c r="C115" s="76">
        <v>111</v>
      </c>
      <c r="D115" t="s">
        <v>174</v>
      </c>
      <c r="E115">
        <v>2</v>
      </c>
      <c r="F115" s="75" t="s">
        <v>285</v>
      </c>
      <c r="G115" t="s">
        <v>166</v>
      </c>
      <c r="H115" t="s">
        <v>41</v>
      </c>
      <c r="I115" s="65" t="s">
        <v>36</v>
      </c>
      <c r="J115" s="65" t="s">
        <v>72</v>
      </c>
      <c r="K115" s="66">
        <v>114.5</v>
      </c>
      <c r="L115" s="66">
        <v>60</v>
      </c>
      <c r="M115" s="66">
        <f t="shared" si="12"/>
        <v>174.5</v>
      </c>
      <c r="N115" s="90">
        <f t="shared" si="13"/>
        <v>0.6711538461538461</v>
      </c>
    </row>
    <row r="116" spans="1:15" ht="15" x14ac:dyDescent="0.25">
      <c r="A116" s="71" t="s">
        <v>124</v>
      </c>
      <c r="B116" s="72">
        <v>0.57083333333333319</v>
      </c>
      <c r="C116" s="76">
        <v>113</v>
      </c>
      <c r="D116" t="s">
        <v>177</v>
      </c>
      <c r="E116">
        <v>1</v>
      </c>
      <c r="F116" s="75" t="s">
        <v>68</v>
      </c>
      <c r="G116" t="s">
        <v>69</v>
      </c>
      <c r="H116" t="s">
        <v>41</v>
      </c>
      <c r="I116" s="65" t="s">
        <v>36</v>
      </c>
      <c r="J116" s="65" t="s">
        <v>72</v>
      </c>
      <c r="K116" s="66">
        <v>119.5</v>
      </c>
      <c r="L116" s="66">
        <v>67</v>
      </c>
      <c r="M116" s="66">
        <f t="shared" si="12"/>
        <v>186.5</v>
      </c>
      <c r="N116" s="90">
        <f t="shared" si="13"/>
        <v>0.71730769230769231</v>
      </c>
    </row>
    <row r="117" spans="1:15" ht="15" x14ac:dyDescent="0.25">
      <c r="A117" s="71" t="s">
        <v>124</v>
      </c>
      <c r="B117" s="72">
        <v>0.54166666666666663</v>
      </c>
      <c r="C117" s="76">
        <v>115</v>
      </c>
      <c r="D117" t="s">
        <v>179</v>
      </c>
      <c r="E117">
        <v>2</v>
      </c>
      <c r="F117" s="75" t="s">
        <v>274</v>
      </c>
      <c r="G117"/>
      <c r="H117" t="s">
        <v>41</v>
      </c>
      <c r="I117" s="65" t="s">
        <v>36</v>
      </c>
      <c r="J117" s="65" t="s">
        <v>72</v>
      </c>
      <c r="K117" s="66">
        <v>107</v>
      </c>
      <c r="L117" s="66">
        <v>58.5</v>
      </c>
      <c r="M117" s="66">
        <f t="shared" si="12"/>
        <v>165.5</v>
      </c>
      <c r="N117" s="90">
        <f t="shared" si="13"/>
        <v>0.6365384615384615</v>
      </c>
    </row>
    <row r="118" spans="1:15" ht="15" x14ac:dyDescent="0.25">
      <c r="A118" s="71" t="s">
        <v>124</v>
      </c>
      <c r="B118" s="72">
        <v>0.5791666666666665</v>
      </c>
      <c r="C118" s="76">
        <v>117</v>
      </c>
      <c r="D118" t="s">
        <v>197</v>
      </c>
      <c r="E118" t="s">
        <v>338</v>
      </c>
      <c r="F118" s="75" t="s">
        <v>70</v>
      </c>
      <c r="G118" t="s">
        <v>71</v>
      </c>
      <c r="H118" t="s">
        <v>41</v>
      </c>
      <c r="I118" s="65" t="s">
        <v>34</v>
      </c>
      <c r="J118" s="65" t="s">
        <v>34</v>
      </c>
      <c r="K118" s="66">
        <v>115.5</v>
      </c>
      <c r="L118" s="66">
        <v>64.5</v>
      </c>
      <c r="M118" s="66">
        <f t="shared" si="12"/>
        <v>180</v>
      </c>
      <c r="N118" s="90">
        <f t="shared" si="13"/>
        <v>0.69230769230769229</v>
      </c>
      <c r="O118" s="66" t="s">
        <v>339</v>
      </c>
    </row>
    <row r="119" spans="1:15" ht="15" x14ac:dyDescent="0.25">
      <c r="A119" s="71" t="s">
        <v>124</v>
      </c>
      <c r="B119" s="72">
        <v>0.58333333333333315</v>
      </c>
      <c r="C119" s="76">
        <v>118</v>
      </c>
      <c r="D119" t="s">
        <v>198</v>
      </c>
      <c r="E119" t="s">
        <v>198</v>
      </c>
      <c r="F119" s="75" t="s">
        <v>287</v>
      </c>
      <c r="G119" t="s">
        <v>341</v>
      </c>
      <c r="H119" t="s">
        <v>41</v>
      </c>
      <c r="I119" s="65" t="s">
        <v>34</v>
      </c>
      <c r="J119" s="65" t="s">
        <v>34</v>
      </c>
      <c r="K119" s="66">
        <v>112.5</v>
      </c>
      <c r="L119" s="66">
        <v>59.5</v>
      </c>
      <c r="M119" s="66">
        <f t="shared" si="12"/>
        <v>172</v>
      </c>
      <c r="N119" s="90">
        <f t="shared" si="13"/>
        <v>0.66153846153846152</v>
      </c>
    </row>
    <row r="120" spans="1:15" ht="15" x14ac:dyDescent="0.25">
      <c r="A120" s="71" t="s">
        <v>124</v>
      </c>
      <c r="B120" s="72">
        <v>0.54583333333333328</v>
      </c>
      <c r="C120" s="76">
        <v>120</v>
      </c>
      <c r="D120" t="s">
        <v>199</v>
      </c>
      <c r="E120" t="s">
        <v>83</v>
      </c>
      <c r="F120" s="75" t="s">
        <v>288</v>
      </c>
      <c r="G120" t="s">
        <v>200</v>
      </c>
      <c r="H120" s="73" t="s">
        <v>41</v>
      </c>
      <c r="I120" s="65" t="s">
        <v>34</v>
      </c>
      <c r="J120" s="65" t="s">
        <v>34</v>
      </c>
      <c r="K120" s="66">
        <v>111</v>
      </c>
      <c r="L120" s="66">
        <v>58</v>
      </c>
      <c r="M120" s="66">
        <f t="shared" si="12"/>
        <v>169</v>
      </c>
      <c r="N120" s="90">
        <f t="shared" si="13"/>
        <v>0.65</v>
      </c>
    </row>
    <row r="121" spans="1:15" ht="15" x14ac:dyDescent="0.25">
      <c r="A121" s="71" t="s">
        <v>124</v>
      </c>
      <c r="B121" s="72">
        <v>0.54999999999999993</v>
      </c>
      <c r="C121" s="76">
        <v>151</v>
      </c>
      <c r="D121" t="s">
        <v>201</v>
      </c>
      <c r="E121" t="s">
        <v>84</v>
      </c>
      <c r="F121" s="75" t="s">
        <v>51</v>
      </c>
      <c r="G121" t="s">
        <v>133</v>
      </c>
      <c r="H121" t="s">
        <v>41</v>
      </c>
      <c r="I121" s="65" t="s">
        <v>36</v>
      </c>
      <c r="J121" s="65" t="s">
        <v>39</v>
      </c>
      <c r="K121" s="66">
        <v>106.5</v>
      </c>
      <c r="L121" s="66">
        <v>57.5</v>
      </c>
      <c r="M121" s="66">
        <f t="shared" si="12"/>
        <v>164</v>
      </c>
      <c r="N121" s="90">
        <f t="shared" si="13"/>
        <v>0.63076923076923075</v>
      </c>
    </row>
    <row r="122" spans="1:15" ht="15" x14ac:dyDescent="0.25">
      <c r="A122" s="71" t="s">
        <v>124</v>
      </c>
      <c r="B122" s="72">
        <v>0.5874999999999998</v>
      </c>
      <c r="C122" s="76">
        <v>152</v>
      </c>
      <c r="D122" t="s">
        <v>203</v>
      </c>
      <c r="E122" t="s">
        <v>203</v>
      </c>
      <c r="F122" s="75" t="s">
        <v>291</v>
      </c>
      <c r="G122" t="s">
        <v>204</v>
      </c>
      <c r="H122" t="s">
        <v>41</v>
      </c>
      <c r="I122" s="65" t="s">
        <v>36</v>
      </c>
      <c r="J122" s="65" t="s">
        <v>39</v>
      </c>
      <c r="K122" s="66">
        <v>114.5</v>
      </c>
      <c r="L122" s="66">
        <v>60</v>
      </c>
      <c r="M122" s="66">
        <f t="shared" si="12"/>
        <v>174.5</v>
      </c>
      <c r="N122" s="90">
        <f t="shared" si="13"/>
        <v>0.6711538461538461</v>
      </c>
    </row>
    <row r="123" spans="1:15" ht="15" x14ac:dyDescent="0.25">
      <c r="A123" s="71" t="s">
        <v>124</v>
      </c>
      <c r="B123" s="72">
        <v>0.59166666666666645</v>
      </c>
      <c r="C123" s="76">
        <v>153</v>
      </c>
      <c r="D123" t="s">
        <v>1</v>
      </c>
      <c r="E123" t="s">
        <v>1</v>
      </c>
      <c r="F123" s="75" t="s">
        <v>293</v>
      </c>
      <c r="G123" t="s">
        <v>207</v>
      </c>
      <c r="H123" t="s">
        <v>41</v>
      </c>
      <c r="I123" s="65" t="s">
        <v>36</v>
      </c>
      <c r="J123" s="65" t="s">
        <v>39</v>
      </c>
      <c r="K123" s="66">
        <v>111.5</v>
      </c>
      <c r="L123" s="66">
        <v>59.5</v>
      </c>
      <c r="M123" s="66">
        <f t="shared" si="12"/>
        <v>171</v>
      </c>
      <c r="N123" s="90">
        <f t="shared" si="13"/>
        <v>0.65769230769230769</v>
      </c>
    </row>
    <row r="124" spans="1:15" ht="15" x14ac:dyDescent="0.25">
      <c r="A124" s="71" t="s">
        <v>124</v>
      </c>
      <c r="B124" s="72">
        <v>0.55833333333333324</v>
      </c>
      <c r="C124" s="76">
        <v>154</v>
      </c>
      <c r="D124" t="s">
        <v>154</v>
      </c>
      <c r="E124" t="s">
        <v>145</v>
      </c>
      <c r="F124" s="75" t="s">
        <v>294</v>
      </c>
      <c r="G124" t="s">
        <v>30</v>
      </c>
      <c r="H124" t="s">
        <v>41</v>
      </c>
      <c r="I124" s="65" t="s">
        <v>36</v>
      </c>
      <c r="J124" s="65" t="s">
        <v>39</v>
      </c>
      <c r="K124" s="66">
        <v>112</v>
      </c>
      <c r="L124" s="66">
        <v>60.5</v>
      </c>
      <c r="M124" s="66">
        <f t="shared" si="12"/>
        <v>172.5</v>
      </c>
      <c r="N124" s="90">
        <f t="shared" si="13"/>
        <v>0.66346153846153844</v>
      </c>
    </row>
    <row r="125" spans="1:15" ht="15" x14ac:dyDescent="0.25">
      <c r="A125" s="71" t="s">
        <v>124</v>
      </c>
      <c r="B125" s="72">
        <v>0.5958333333333331</v>
      </c>
      <c r="C125" s="76">
        <v>155</v>
      </c>
      <c r="D125" t="s">
        <v>4</v>
      </c>
      <c r="E125" t="s">
        <v>4</v>
      </c>
      <c r="F125" s="75" t="s">
        <v>242</v>
      </c>
      <c r="G125" t="s">
        <v>193</v>
      </c>
      <c r="H125" t="s">
        <v>41</v>
      </c>
      <c r="I125" s="65" t="s">
        <v>36</v>
      </c>
      <c r="J125" s="65" t="s">
        <v>39</v>
      </c>
      <c r="K125" s="66">
        <v>97.5</v>
      </c>
      <c r="L125" s="66">
        <v>53.5</v>
      </c>
      <c r="M125" s="66">
        <f t="shared" si="12"/>
        <v>151</v>
      </c>
      <c r="N125" s="90">
        <f t="shared" si="13"/>
        <v>0.58076923076923082</v>
      </c>
    </row>
    <row r="126" spans="1:15" ht="15" x14ac:dyDescent="0.25">
      <c r="A126" s="71" t="s">
        <v>124</v>
      </c>
      <c r="B126" s="72">
        <v>0.55416666666666659</v>
      </c>
      <c r="C126" s="76">
        <v>156</v>
      </c>
      <c r="D126" t="s">
        <v>31</v>
      </c>
      <c r="E126" t="s">
        <v>31</v>
      </c>
      <c r="F126" s="75" t="s">
        <v>65</v>
      </c>
      <c r="G126" t="s">
        <v>208</v>
      </c>
      <c r="H126" t="s">
        <v>41</v>
      </c>
      <c r="I126" s="65" t="s">
        <v>36</v>
      </c>
      <c r="J126" s="65" t="s">
        <v>39</v>
      </c>
      <c r="K126" s="66">
        <v>113.5</v>
      </c>
      <c r="L126" s="66">
        <v>60.5</v>
      </c>
      <c r="M126" s="66">
        <f t="shared" si="12"/>
        <v>174</v>
      </c>
      <c r="N126" s="90">
        <f t="shared" si="13"/>
        <v>0.66923076923076918</v>
      </c>
    </row>
    <row r="127" spans="1:15" ht="15" x14ac:dyDescent="0.25">
      <c r="A127" s="71" t="s">
        <v>124</v>
      </c>
      <c r="B127" s="72">
        <v>0.57499999999999984</v>
      </c>
      <c r="C127" s="76">
        <v>157</v>
      </c>
      <c r="D127" t="s">
        <v>31</v>
      </c>
      <c r="E127" t="s">
        <v>31</v>
      </c>
      <c r="F127" s="75" t="s">
        <v>271</v>
      </c>
      <c r="G127" t="s">
        <v>169</v>
      </c>
      <c r="H127" t="s">
        <v>41</v>
      </c>
      <c r="I127" s="65" t="s">
        <v>36</v>
      </c>
      <c r="J127" s="65" t="s">
        <v>39</v>
      </c>
      <c r="K127" s="66">
        <v>109</v>
      </c>
      <c r="L127" s="66">
        <v>59.5</v>
      </c>
      <c r="M127" s="66">
        <f t="shared" si="12"/>
        <v>168.5</v>
      </c>
      <c r="N127" s="90">
        <f t="shared" si="13"/>
        <v>0.64807692307692311</v>
      </c>
    </row>
    <row r="128" spans="1:15" ht="15" x14ac:dyDescent="0.25">
      <c r="A128" s="71" t="s">
        <v>124</v>
      </c>
      <c r="B128" s="72">
        <v>0.62916666666666632</v>
      </c>
      <c r="C128" s="76">
        <v>110</v>
      </c>
      <c r="D128" t="s">
        <v>91</v>
      </c>
      <c r="E128">
        <v>1</v>
      </c>
      <c r="F128" s="75" t="s">
        <v>272</v>
      </c>
      <c r="G128" t="s">
        <v>175</v>
      </c>
      <c r="H128" t="s">
        <v>195</v>
      </c>
      <c r="I128" s="65" t="s">
        <v>36</v>
      </c>
      <c r="J128" s="65" t="s">
        <v>72</v>
      </c>
      <c r="K128" s="66">
        <v>108.5</v>
      </c>
      <c r="L128" s="66">
        <v>51</v>
      </c>
      <c r="M128" s="66">
        <f t="shared" si="12"/>
        <v>159.5</v>
      </c>
      <c r="N128" s="90">
        <f t="shared" ref="N128:N138" si="14">M128/P$6</f>
        <v>0.6134615384615385</v>
      </c>
    </row>
    <row r="129" spans="1:14" ht="15" x14ac:dyDescent="0.25">
      <c r="A129" s="71" t="s">
        <v>124</v>
      </c>
      <c r="B129" s="72">
        <v>0.63333333333333297</v>
      </c>
      <c r="C129" s="76">
        <v>112</v>
      </c>
      <c r="D129" t="s">
        <v>174</v>
      </c>
      <c r="E129">
        <v>2</v>
      </c>
      <c r="F129" s="75" t="s">
        <v>286</v>
      </c>
      <c r="G129" t="s">
        <v>196</v>
      </c>
      <c r="H129" t="s">
        <v>195</v>
      </c>
      <c r="I129" s="65" t="s">
        <v>36</v>
      </c>
      <c r="J129" s="65" t="s">
        <v>72</v>
      </c>
      <c r="K129" s="66">
        <v>116.5</v>
      </c>
      <c r="L129" s="66">
        <v>53</v>
      </c>
      <c r="M129" s="66">
        <f t="shared" si="12"/>
        <v>169.5</v>
      </c>
      <c r="N129" s="90">
        <f t="shared" si="14"/>
        <v>0.65192307692307694</v>
      </c>
    </row>
    <row r="130" spans="1:14" ht="15" x14ac:dyDescent="0.25">
      <c r="A130" s="71" t="s">
        <v>124</v>
      </c>
      <c r="B130" s="72">
        <v>0.62083333333333302</v>
      </c>
      <c r="C130" s="76">
        <v>114</v>
      </c>
      <c r="D130" t="s">
        <v>177</v>
      </c>
      <c r="E130">
        <v>1</v>
      </c>
      <c r="F130" s="75" t="s">
        <v>26</v>
      </c>
      <c r="G130" t="s">
        <v>27</v>
      </c>
      <c r="H130" t="s">
        <v>195</v>
      </c>
      <c r="I130" s="65" t="s">
        <v>36</v>
      </c>
      <c r="J130" s="65" t="s">
        <v>72</v>
      </c>
      <c r="K130" s="66">
        <v>115.5</v>
      </c>
      <c r="L130" s="66">
        <v>53</v>
      </c>
      <c r="M130" s="66">
        <f t="shared" si="12"/>
        <v>168.5</v>
      </c>
      <c r="N130" s="90">
        <f t="shared" si="14"/>
        <v>0.64807692307692311</v>
      </c>
    </row>
    <row r="131" spans="1:14" ht="15" x14ac:dyDescent="0.25">
      <c r="A131" s="71" t="s">
        <v>124</v>
      </c>
      <c r="B131" s="72">
        <v>0.62499999999999967</v>
      </c>
      <c r="C131" s="76">
        <v>116</v>
      </c>
      <c r="D131" t="s">
        <v>179</v>
      </c>
      <c r="E131">
        <v>2</v>
      </c>
      <c r="F131" s="75" t="s">
        <v>276</v>
      </c>
      <c r="G131" t="s">
        <v>178</v>
      </c>
      <c r="H131" t="s">
        <v>195</v>
      </c>
      <c r="I131" s="65" t="s">
        <v>34</v>
      </c>
      <c r="J131" s="65" t="s">
        <v>34</v>
      </c>
      <c r="K131" s="66">
        <v>111.5</v>
      </c>
      <c r="L131" s="66">
        <v>50</v>
      </c>
      <c r="M131" s="66">
        <f t="shared" si="12"/>
        <v>161.5</v>
      </c>
      <c r="N131" s="90">
        <f t="shared" si="14"/>
        <v>0.62115384615384617</v>
      </c>
    </row>
    <row r="132" spans="1:14" ht="15" x14ac:dyDescent="0.25">
      <c r="A132" s="71" t="s">
        <v>124</v>
      </c>
      <c r="B132" s="72">
        <v>0.64583333333333293</v>
      </c>
      <c r="C132" s="76">
        <v>119</v>
      </c>
      <c r="D132" t="s">
        <v>198</v>
      </c>
      <c r="E132" t="s">
        <v>198</v>
      </c>
      <c r="F132" s="75" t="s">
        <v>59</v>
      </c>
      <c r="G132" t="s">
        <v>60</v>
      </c>
      <c r="H132" t="s">
        <v>195</v>
      </c>
      <c r="I132" s="65" t="s">
        <v>34</v>
      </c>
      <c r="J132" s="65" t="s">
        <v>34</v>
      </c>
      <c r="K132" s="66">
        <v>118</v>
      </c>
      <c r="L132" s="66">
        <v>53</v>
      </c>
      <c r="M132" s="66">
        <f t="shared" si="12"/>
        <v>171</v>
      </c>
      <c r="N132" s="90">
        <f t="shared" si="14"/>
        <v>0.65769230769230769</v>
      </c>
    </row>
    <row r="133" spans="1:14" ht="15" x14ac:dyDescent="0.25">
      <c r="A133" s="71" t="s">
        <v>124</v>
      </c>
      <c r="B133" s="72">
        <v>0.63749999999999962</v>
      </c>
      <c r="C133" s="76">
        <v>158</v>
      </c>
      <c r="D133" t="s">
        <v>199</v>
      </c>
      <c r="E133" t="s">
        <v>83</v>
      </c>
      <c r="F133" s="75" t="s">
        <v>289</v>
      </c>
      <c r="G133" t="s">
        <v>54</v>
      </c>
      <c r="H133" s="73" t="s">
        <v>195</v>
      </c>
      <c r="I133" s="65" t="s">
        <v>36</v>
      </c>
      <c r="J133" s="65" t="s">
        <v>39</v>
      </c>
      <c r="K133" s="66">
        <v>122.5</v>
      </c>
      <c r="L133" s="66">
        <v>59</v>
      </c>
      <c r="M133" s="66">
        <f t="shared" si="12"/>
        <v>181.5</v>
      </c>
      <c r="N133" s="90">
        <f t="shared" si="14"/>
        <v>0.69807692307692304</v>
      </c>
    </row>
    <row r="134" spans="1:14" ht="15" x14ac:dyDescent="0.25">
      <c r="A134" s="71" t="s">
        <v>124</v>
      </c>
      <c r="B134" s="72">
        <v>0.65833333333333288</v>
      </c>
      <c r="C134" s="76">
        <v>159</v>
      </c>
      <c r="D134" t="s">
        <v>201</v>
      </c>
      <c r="E134" t="s">
        <v>84</v>
      </c>
      <c r="F134" s="75" t="s">
        <v>290</v>
      </c>
      <c r="G134" t="s">
        <v>202</v>
      </c>
      <c r="H134" t="s">
        <v>195</v>
      </c>
      <c r="I134" s="65" t="s">
        <v>36</v>
      </c>
      <c r="J134" s="65" t="s">
        <v>39</v>
      </c>
      <c r="K134" s="66">
        <v>110</v>
      </c>
      <c r="L134" s="66">
        <v>50</v>
      </c>
      <c r="M134" s="66">
        <f t="shared" si="12"/>
        <v>160</v>
      </c>
      <c r="N134" s="90">
        <f t="shared" si="14"/>
        <v>0.61538461538461542</v>
      </c>
    </row>
    <row r="135" spans="1:14" ht="15" x14ac:dyDescent="0.25">
      <c r="A135" s="71" t="s">
        <v>124</v>
      </c>
      <c r="B135" s="72">
        <v>0.64999999999999958</v>
      </c>
      <c r="C135" s="76">
        <v>160</v>
      </c>
      <c r="D135" t="s">
        <v>203</v>
      </c>
      <c r="E135" t="s">
        <v>203</v>
      </c>
      <c r="F135" s="75" t="s">
        <v>55</v>
      </c>
      <c r="G135" t="s">
        <v>205</v>
      </c>
      <c r="H135" t="s">
        <v>195</v>
      </c>
      <c r="I135" s="65" t="s">
        <v>36</v>
      </c>
      <c r="J135" s="65" t="s">
        <v>39</v>
      </c>
      <c r="K135" s="66">
        <v>122</v>
      </c>
      <c r="L135" s="66">
        <v>56</v>
      </c>
      <c r="M135" s="66">
        <f t="shared" si="12"/>
        <v>178</v>
      </c>
      <c r="N135" s="90">
        <f t="shared" si="14"/>
        <v>0.68461538461538463</v>
      </c>
    </row>
    <row r="136" spans="1:14" ht="15" x14ac:dyDescent="0.25">
      <c r="A136" s="71" t="s">
        <v>124</v>
      </c>
      <c r="B136" s="72">
        <v>0.65416666666666623</v>
      </c>
      <c r="C136" s="76">
        <v>161</v>
      </c>
      <c r="D136" t="s">
        <v>1</v>
      </c>
      <c r="E136" t="s">
        <v>1</v>
      </c>
      <c r="F136" s="75" t="s">
        <v>292</v>
      </c>
      <c r="G136" t="s">
        <v>206</v>
      </c>
      <c r="H136" t="s">
        <v>195</v>
      </c>
      <c r="I136" s="65" t="s">
        <v>36</v>
      </c>
      <c r="J136" s="65" t="s">
        <v>39</v>
      </c>
      <c r="K136" s="66">
        <v>110.5</v>
      </c>
      <c r="L136" s="66">
        <v>50</v>
      </c>
      <c r="M136" s="66">
        <f t="shared" si="12"/>
        <v>160.5</v>
      </c>
      <c r="N136" s="90">
        <f t="shared" si="14"/>
        <v>0.61730769230769234</v>
      </c>
    </row>
    <row r="137" spans="1:14" ht="15" x14ac:dyDescent="0.25">
      <c r="A137" s="71" t="s">
        <v>124</v>
      </c>
      <c r="B137" s="72">
        <v>0.61666666666666636</v>
      </c>
      <c r="C137" s="76">
        <v>162</v>
      </c>
      <c r="D137" t="s">
        <v>4</v>
      </c>
      <c r="E137" t="s">
        <v>4</v>
      </c>
      <c r="F137" s="75" t="s">
        <v>281</v>
      </c>
      <c r="G137" t="s">
        <v>187</v>
      </c>
      <c r="H137" t="s">
        <v>195</v>
      </c>
      <c r="I137" s="65" t="s">
        <v>36</v>
      </c>
      <c r="J137" s="65" t="s">
        <v>39</v>
      </c>
      <c r="K137" s="66">
        <v>121</v>
      </c>
      <c r="L137" s="66">
        <v>55</v>
      </c>
      <c r="M137" s="66">
        <f t="shared" si="12"/>
        <v>176</v>
      </c>
      <c r="N137" s="90">
        <f t="shared" si="14"/>
        <v>0.67692307692307696</v>
      </c>
    </row>
    <row r="138" spans="1:14" ht="15" x14ac:dyDescent="0.25">
      <c r="A138" s="71" t="s">
        <v>124</v>
      </c>
      <c r="B138" s="72">
        <v>0.64166666666666627</v>
      </c>
      <c r="C138" s="76">
        <v>163</v>
      </c>
      <c r="D138" t="s">
        <v>31</v>
      </c>
      <c r="E138" t="s">
        <v>31</v>
      </c>
      <c r="F138" s="75" t="s">
        <v>295</v>
      </c>
      <c r="G138" t="s">
        <v>209</v>
      </c>
      <c r="H138" t="s">
        <v>195</v>
      </c>
      <c r="I138" s="65" t="s">
        <v>34</v>
      </c>
      <c r="J138" s="65" t="s">
        <v>34</v>
      </c>
      <c r="K138" s="66">
        <v>115</v>
      </c>
      <c r="L138" s="66">
        <v>52</v>
      </c>
      <c r="M138" s="66">
        <f t="shared" si="12"/>
        <v>167</v>
      </c>
      <c r="N138" s="90">
        <f t="shared" si="14"/>
        <v>0.64230769230769236</v>
      </c>
    </row>
    <row r="139" spans="1:14" ht="15" x14ac:dyDescent="0.25">
      <c r="A139" s="71"/>
      <c r="B139" s="72"/>
      <c r="C139" s="76"/>
      <c r="D139"/>
      <c r="E139"/>
      <c r="F139" s="75"/>
      <c r="G139"/>
      <c r="H139"/>
      <c r="I139" s="65" t="s">
        <v>34</v>
      </c>
      <c r="J139" s="65" t="s">
        <v>34</v>
      </c>
    </row>
    <row r="140" spans="1:14" ht="15" x14ac:dyDescent="0.25">
      <c r="A140" s="71" t="s">
        <v>90</v>
      </c>
      <c r="B140" s="72">
        <v>0.52916666666666667</v>
      </c>
      <c r="C140" s="76">
        <v>121</v>
      </c>
      <c r="D140" t="s">
        <v>91</v>
      </c>
      <c r="E140">
        <v>1</v>
      </c>
      <c r="F140" s="75" t="s">
        <v>19</v>
      </c>
      <c r="G140" t="s">
        <v>20</v>
      </c>
      <c r="H140" t="s">
        <v>210</v>
      </c>
      <c r="I140" s="65" t="s">
        <v>36</v>
      </c>
      <c r="J140" s="65" t="s">
        <v>39</v>
      </c>
      <c r="K140" s="66">
        <v>79</v>
      </c>
      <c r="L140" s="66">
        <v>49</v>
      </c>
      <c r="M140" s="66">
        <f t="shared" ref="M140:M149" si="15">K140+L140</f>
        <v>128</v>
      </c>
      <c r="N140" s="90">
        <f t="shared" ref="N140:N149" si="16">M140/P$7</f>
        <v>0.53333333333333333</v>
      </c>
    </row>
    <row r="141" spans="1:14" ht="15" x14ac:dyDescent="0.25">
      <c r="A141" s="71" t="s">
        <v>90</v>
      </c>
      <c r="B141" s="72">
        <v>0.53749999999999998</v>
      </c>
      <c r="C141" s="76">
        <v>122</v>
      </c>
      <c r="D141" t="s">
        <v>174</v>
      </c>
      <c r="E141">
        <v>2</v>
      </c>
      <c r="F141" s="75" t="s">
        <v>48</v>
      </c>
      <c r="G141" t="s">
        <v>172</v>
      </c>
      <c r="H141" t="s">
        <v>210</v>
      </c>
      <c r="I141" s="65" t="s">
        <v>36</v>
      </c>
      <c r="J141" s="65" t="s">
        <v>39</v>
      </c>
      <c r="K141" s="66">
        <v>107.5</v>
      </c>
      <c r="L141" s="66">
        <v>65</v>
      </c>
      <c r="M141" s="66">
        <f t="shared" si="15"/>
        <v>172.5</v>
      </c>
      <c r="N141" s="90">
        <f t="shared" si="16"/>
        <v>0.71875</v>
      </c>
    </row>
    <row r="142" spans="1:14" ht="15" x14ac:dyDescent="0.25">
      <c r="A142" s="71" t="s">
        <v>90</v>
      </c>
      <c r="B142" s="72">
        <v>0.54166666666666663</v>
      </c>
      <c r="C142" s="76">
        <v>123</v>
      </c>
      <c r="D142" t="s">
        <v>177</v>
      </c>
      <c r="E142">
        <v>1</v>
      </c>
      <c r="F142" s="75" t="s">
        <v>296</v>
      </c>
      <c r="G142" t="s">
        <v>211</v>
      </c>
      <c r="H142" t="s">
        <v>210</v>
      </c>
      <c r="I142" s="65" t="s">
        <v>36</v>
      </c>
      <c r="J142" s="65" t="s">
        <v>39</v>
      </c>
      <c r="K142" s="66">
        <v>96.5</v>
      </c>
      <c r="L142" s="66">
        <v>57</v>
      </c>
      <c r="M142" s="66">
        <f t="shared" si="15"/>
        <v>153.5</v>
      </c>
      <c r="N142" s="90">
        <f t="shared" si="16"/>
        <v>0.63958333333333328</v>
      </c>
    </row>
    <row r="143" spans="1:14" ht="15" x14ac:dyDescent="0.25">
      <c r="A143" s="71" t="s">
        <v>90</v>
      </c>
      <c r="B143" s="72">
        <v>0.55833333333333324</v>
      </c>
      <c r="C143" s="76">
        <v>124</v>
      </c>
      <c r="D143" t="s">
        <v>179</v>
      </c>
      <c r="E143">
        <v>2</v>
      </c>
      <c r="F143" s="75" t="s">
        <v>278</v>
      </c>
      <c r="G143" t="s">
        <v>181</v>
      </c>
      <c r="H143" t="s">
        <v>210</v>
      </c>
      <c r="I143" s="65" t="s">
        <v>36</v>
      </c>
      <c r="J143" s="65" t="s">
        <v>39</v>
      </c>
      <c r="K143" s="66">
        <v>92</v>
      </c>
      <c r="L143" s="66">
        <v>52.5</v>
      </c>
      <c r="M143" s="66">
        <f t="shared" si="15"/>
        <v>144.5</v>
      </c>
      <c r="N143" s="90">
        <f t="shared" si="16"/>
        <v>0.6020833333333333</v>
      </c>
    </row>
    <row r="144" spans="1:14" ht="15" x14ac:dyDescent="0.25">
      <c r="A144" s="71" t="s">
        <v>90</v>
      </c>
      <c r="B144" s="72">
        <v>0.52083333333333337</v>
      </c>
      <c r="C144" s="76">
        <v>125</v>
      </c>
      <c r="D144" t="s">
        <v>199</v>
      </c>
      <c r="E144" t="s">
        <v>83</v>
      </c>
      <c r="F144" s="75" t="s">
        <v>252</v>
      </c>
      <c r="G144" t="s">
        <v>212</v>
      </c>
      <c r="H144" s="73" t="s">
        <v>210</v>
      </c>
      <c r="I144" s="65" t="s">
        <v>36</v>
      </c>
      <c r="J144" s="65" t="s">
        <v>39</v>
      </c>
      <c r="K144" s="66">
        <v>97</v>
      </c>
      <c r="L144" s="66">
        <v>58.5</v>
      </c>
      <c r="M144" s="66">
        <f t="shared" si="15"/>
        <v>155.5</v>
      </c>
      <c r="N144" s="90">
        <f t="shared" si="16"/>
        <v>0.6479166666666667</v>
      </c>
    </row>
    <row r="145" spans="1:14" ht="15" x14ac:dyDescent="0.25">
      <c r="A145" s="71" t="s">
        <v>90</v>
      </c>
      <c r="B145" s="72">
        <v>0.53333333333333333</v>
      </c>
      <c r="C145" s="76">
        <v>126</v>
      </c>
      <c r="D145" t="s">
        <v>201</v>
      </c>
      <c r="E145" t="s">
        <v>84</v>
      </c>
      <c r="F145" s="75" t="s">
        <v>52</v>
      </c>
      <c r="G145" t="s">
        <v>53</v>
      </c>
      <c r="H145" t="s">
        <v>210</v>
      </c>
      <c r="I145" s="65" t="s">
        <v>36</v>
      </c>
      <c r="J145" s="65" t="s">
        <v>39</v>
      </c>
      <c r="K145" s="66">
        <v>82.5</v>
      </c>
      <c r="L145" s="66">
        <v>51</v>
      </c>
      <c r="M145" s="66">
        <f t="shared" si="15"/>
        <v>133.5</v>
      </c>
      <c r="N145" s="90">
        <f t="shared" si="16"/>
        <v>0.55625000000000002</v>
      </c>
    </row>
    <row r="146" spans="1:14" ht="15" x14ac:dyDescent="0.25">
      <c r="A146" s="71" t="s">
        <v>90</v>
      </c>
      <c r="B146" s="72">
        <v>0.55416666666666659</v>
      </c>
      <c r="C146" s="76">
        <v>127</v>
      </c>
      <c r="D146" t="s">
        <v>203</v>
      </c>
      <c r="E146" t="s">
        <v>203</v>
      </c>
      <c r="F146" s="75" t="s">
        <v>56</v>
      </c>
      <c r="G146" t="s">
        <v>57</v>
      </c>
      <c r="H146" t="s">
        <v>210</v>
      </c>
      <c r="I146" s="65" t="s">
        <v>36</v>
      </c>
      <c r="J146" s="65" t="s">
        <v>39</v>
      </c>
      <c r="K146" s="66">
        <v>74</v>
      </c>
      <c r="L146" s="66">
        <v>45</v>
      </c>
      <c r="M146" s="66">
        <f t="shared" si="15"/>
        <v>119</v>
      </c>
      <c r="N146" s="90">
        <f t="shared" si="16"/>
        <v>0.49583333333333335</v>
      </c>
    </row>
    <row r="147" spans="1:14" ht="15" x14ac:dyDescent="0.25">
      <c r="A147" s="71" t="s">
        <v>90</v>
      </c>
      <c r="B147" s="72">
        <v>0.56249999999999989</v>
      </c>
      <c r="C147" s="76">
        <v>128</v>
      </c>
      <c r="D147" t="s">
        <v>1</v>
      </c>
      <c r="E147" t="s">
        <v>1</v>
      </c>
      <c r="F147" s="75" t="s">
        <v>25</v>
      </c>
      <c r="G147" t="s">
        <v>67</v>
      </c>
      <c r="H147" t="s">
        <v>210</v>
      </c>
      <c r="I147" s="65" t="s">
        <v>36</v>
      </c>
      <c r="J147" s="65" t="s">
        <v>39</v>
      </c>
      <c r="K147" s="66">
        <v>105.5</v>
      </c>
      <c r="L147" s="66">
        <v>64.5</v>
      </c>
      <c r="M147" s="66">
        <f t="shared" si="15"/>
        <v>170</v>
      </c>
      <c r="N147" s="90">
        <f t="shared" si="16"/>
        <v>0.70833333333333337</v>
      </c>
    </row>
    <row r="148" spans="1:14" ht="15" x14ac:dyDescent="0.25">
      <c r="A148" s="71" t="s">
        <v>90</v>
      </c>
      <c r="B148" s="72">
        <v>0.54583333333333328</v>
      </c>
      <c r="C148" s="76">
        <v>129</v>
      </c>
      <c r="D148" t="s">
        <v>4</v>
      </c>
      <c r="E148" t="s">
        <v>4</v>
      </c>
      <c r="F148" s="75" t="s">
        <v>62</v>
      </c>
      <c r="G148" t="s">
        <v>63</v>
      </c>
      <c r="H148" t="s">
        <v>210</v>
      </c>
      <c r="I148" s="65" t="s">
        <v>36</v>
      </c>
      <c r="J148" s="65" t="s">
        <v>39</v>
      </c>
      <c r="K148" s="66">
        <v>98</v>
      </c>
      <c r="L148" s="66">
        <v>61.5</v>
      </c>
      <c r="M148" s="66">
        <f t="shared" si="15"/>
        <v>159.5</v>
      </c>
      <c r="N148" s="90">
        <f t="shared" si="16"/>
        <v>0.6645833333333333</v>
      </c>
    </row>
    <row r="149" spans="1:14" ht="15" x14ac:dyDescent="0.25">
      <c r="A149" s="71" t="s">
        <v>90</v>
      </c>
      <c r="B149" s="72">
        <v>0.52500000000000002</v>
      </c>
      <c r="C149" s="76">
        <v>130</v>
      </c>
      <c r="D149" t="s">
        <v>31</v>
      </c>
      <c r="E149" t="s">
        <v>31</v>
      </c>
      <c r="F149" s="75" t="s">
        <v>284</v>
      </c>
      <c r="G149" t="s">
        <v>194</v>
      </c>
      <c r="H149" t="s">
        <v>210</v>
      </c>
      <c r="I149" s="65" t="s">
        <v>36</v>
      </c>
      <c r="J149" s="65" t="s">
        <v>39</v>
      </c>
      <c r="K149" s="66">
        <v>100</v>
      </c>
      <c r="L149" s="66">
        <v>64</v>
      </c>
      <c r="M149" s="66">
        <f t="shared" si="15"/>
        <v>164</v>
      </c>
      <c r="N149" s="90">
        <f t="shared" si="16"/>
        <v>0.68333333333333335</v>
      </c>
    </row>
    <row r="150" spans="1:14" ht="15" x14ac:dyDescent="0.25">
      <c r="A150" s="71"/>
      <c r="B150" s="72"/>
      <c r="C150" s="76"/>
      <c r="D150"/>
      <c r="E150"/>
      <c r="F150" s="75"/>
      <c r="G150"/>
      <c r="H150"/>
      <c r="I150" s="65" t="s">
        <v>36</v>
      </c>
      <c r="J150" s="65" t="s">
        <v>39</v>
      </c>
    </row>
    <row r="151" spans="1:14" x14ac:dyDescent="0.2">
      <c r="A151" s="71"/>
      <c r="B151"/>
      <c r="C151" s="76"/>
      <c r="D151"/>
      <c r="E151"/>
      <c r="F151"/>
      <c r="G151"/>
      <c r="H151"/>
      <c r="I151" s="65" t="s">
        <v>36</v>
      </c>
      <c r="J151" s="65" t="s">
        <v>39</v>
      </c>
    </row>
    <row r="152" spans="1:14" ht="15" x14ac:dyDescent="0.25">
      <c r="A152" s="71"/>
      <c r="B152" s="72"/>
      <c r="C152" s="76"/>
      <c r="D152"/>
      <c r="E152"/>
      <c r="F152" s="75"/>
      <c r="G152"/>
      <c r="H152"/>
    </row>
    <row r="153" spans="1:14" ht="15" x14ac:dyDescent="0.25">
      <c r="A153" s="71" t="s">
        <v>213</v>
      </c>
      <c r="B153" s="72">
        <v>0.58819444444444446</v>
      </c>
      <c r="C153" s="76">
        <v>131</v>
      </c>
      <c r="D153" t="s">
        <v>91</v>
      </c>
      <c r="E153">
        <v>1</v>
      </c>
      <c r="F153" s="75" t="s">
        <v>46</v>
      </c>
      <c r="G153" t="s">
        <v>214</v>
      </c>
      <c r="H153" t="s">
        <v>215</v>
      </c>
      <c r="K153" s="66">
        <v>142</v>
      </c>
      <c r="L153" s="66">
        <v>57</v>
      </c>
      <c r="M153" s="66">
        <f t="shared" ref="M153:M174" si="17">K153+L153</f>
        <v>199</v>
      </c>
      <c r="N153" s="90">
        <f>M153/P$8</f>
        <v>0.68620689655172418</v>
      </c>
    </row>
    <row r="154" spans="1:14" ht="15" x14ac:dyDescent="0.25">
      <c r="A154" s="71" t="s">
        <v>213</v>
      </c>
      <c r="B154" s="72">
        <v>0.61249999999999993</v>
      </c>
      <c r="C154" s="76">
        <v>132</v>
      </c>
      <c r="D154" t="s">
        <v>174</v>
      </c>
      <c r="E154">
        <v>2</v>
      </c>
      <c r="F154" s="75" t="s">
        <v>297</v>
      </c>
      <c r="G154" t="s">
        <v>216</v>
      </c>
      <c r="H154" t="s">
        <v>215</v>
      </c>
      <c r="K154" s="66">
        <v>140</v>
      </c>
      <c r="L154" s="66">
        <v>54</v>
      </c>
      <c r="M154" s="66">
        <f t="shared" si="17"/>
        <v>194</v>
      </c>
      <c r="N154" s="90">
        <f t="shared" ref="N154:N167" si="18">M154/P$8</f>
        <v>0.66896551724137931</v>
      </c>
    </row>
    <row r="155" spans="1:14" ht="15" x14ac:dyDescent="0.25">
      <c r="A155" s="71" t="s">
        <v>213</v>
      </c>
      <c r="B155" s="72">
        <v>0.60277777777777775</v>
      </c>
      <c r="C155" s="76">
        <v>133</v>
      </c>
      <c r="D155" t="s">
        <v>217</v>
      </c>
      <c r="E155" t="s">
        <v>145</v>
      </c>
      <c r="F155" s="75" t="s">
        <v>48</v>
      </c>
      <c r="G155" t="s">
        <v>172</v>
      </c>
      <c r="H155" t="s">
        <v>215</v>
      </c>
      <c r="K155" s="66">
        <v>143</v>
      </c>
      <c r="L155" s="66">
        <v>56</v>
      </c>
      <c r="M155" s="66">
        <f t="shared" si="17"/>
        <v>199</v>
      </c>
      <c r="N155" s="90">
        <f t="shared" si="18"/>
        <v>0.68620689655172418</v>
      </c>
    </row>
    <row r="156" spans="1:14" ht="15" x14ac:dyDescent="0.25">
      <c r="A156" s="71" t="s">
        <v>213</v>
      </c>
      <c r="B156" s="72">
        <v>0.61736111111111103</v>
      </c>
      <c r="C156" s="76">
        <v>134</v>
      </c>
      <c r="D156" t="s">
        <v>177</v>
      </c>
      <c r="E156">
        <v>1</v>
      </c>
      <c r="F156" s="75" t="s">
        <v>298</v>
      </c>
      <c r="G156" t="s">
        <v>218</v>
      </c>
      <c r="H156" t="s">
        <v>215</v>
      </c>
      <c r="K156" s="66">
        <v>125</v>
      </c>
      <c r="L156" s="66">
        <v>51</v>
      </c>
      <c r="M156" s="66">
        <f t="shared" si="17"/>
        <v>176</v>
      </c>
      <c r="N156" s="153">
        <f t="shared" si="18"/>
        <v>0.60689655172413792</v>
      </c>
    </row>
    <row r="157" spans="1:14" ht="15" x14ac:dyDescent="0.25">
      <c r="A157" s="71" t="s">
        <v>213</v>
      </c>
      <c r="B157" s="72">
        <v>0.62222222222222212</v>
      </c>
      <c r="C157" s="76">
        <v>135</v>
      </c>
      <c r="D157" t="s">
        <v>179</v>
      </c>
      <c r="E157">
        <v>2</v>
      </c>
      <c r="F157" s="75" t="s">
        <v>299</v>
      </c>
      <c r="G157" t="s">
        <v>219</v>
      </c>
      <c r="H157" t="s">
        <v>215</v>
      </c>
      <c r="K157" s="66">
        <v>145.5</v>
      </c>
      <c r="L157" s="66">
        <v>59</v>
      </c>
      <c r="M157" s="66">
        <f t="shared" si="17"/>
        <v>204.5</v>
      </c>
      <c r="N157" s="90">
        <f t="shared" si="18"/>
        <v>0.70517241379310347</v>
      </c>
    </row>
    <row r="158" spans="1:14" ht="15" x14ac:dyDescent="0.25">
      <c r="A158" s="71" t="s">
        <v>213</v>
      </c>
      <c r="B158" s="72">
        <v>0.62708333333333321</v>
      </c>
      <c r="C158" s="76">
        <v>136</v>
      </c>
      <c r="D158" t="s">
        <v>197</v>
      </c>
      <c r="E158" t="s">
        <v>145</v>
      </c>
      <c r="F158" s="75" t="s">
        <v>296</v>
      </c>
      <c r="G158" t="s">
        <v>211</v>
      </c>
      <c r="H158" t="s">
        <v>215</v>
      </c>
      <c r="K158" s="66">
        <v>136.5</v>
      </c>
      <c r="L158" s="66">
        <v>53</v>
      </c>
      <c r="M158" s="66">
        <f t="shared" si="17"/>
        <v>189.5</v>
      </c>
      <c r="N158" s="90">
        <f t="shared" si="18"/>
        <v>0.65344827586206899</v>
      </c>
    </row>
    <row r="159" spans="1:14" ht="15" x14ac:dyDescent="0.25">
      <c r="A159" s="71" t="s">
        <v>213</v>
      </c>
      <c r="B159" s="72">
        <v>0.63194444444444431</v>
      </c>
      <c r="C159" s="76">
        <v>137</v>
      </c>
      <c r="D159" t="s">
        <v>198</v>
      </c>
      <c r="E159" t="s">
        <v>198</v>
      </c>
      <c r="F159" s="75" t="s">
        <v>58</v>
      </c>
      <c r="G159" t="s">
        <v>220</v>
      </c>
      <c r="H159" t="s">
        <v>215</v>
      </c>
      <c r="K159" s="66">
        <v>132</v>
      </c>
      <c r="L159" s="66">
        <v>52</v>
      </c>
      <c r="M159" s="66">
        <f t="shared" si="17"/>
        <v>184</v>
      </c>
      <c r="N159" s="90">
        <f t="shared" si="18"/>
        <v>0.6344827586206897</v>
      </c>
    </row>
    <row r="160" spans="1:14" ht="15" x14ac:dyDescent="0.25">
      <c r="A160" s="71" t="s">
        <v>213</v>
      </c>
      <c r="B160" s="72">
        <v>0.6368055555555554</v>
      </c>
      <c r="C160" s="76">
        <v>138</v>
      </c>
      <c r="D160" t="s">
        <v>199</v>
      </c>
      <c r="E160" t="s">
        <v>83</v>
      </c>
      <c r="F160" s="75" t="s">
        <v>300</v>
      </c>
      <c r="G160" t="s">
        <v>221</v>
      </c>
      <c r="H160" t="s">
        <v>215</v>
      </c>
      <c r="K160" s="66">
        <v>162</v>
      </c>
      <c r="L160" s="66">
        <v>65</v>
      </c>
      <c r="M160" s="66">
        <f t="shared" si="17"/>
        <v>227</v>
      </c>
      <c r="N160" s="90">
        <f t="shared" si="18"/>
        <v>0.78275862068965518</v>
      </c>
    </row>
    <row r="161" spans="1:14" ht="15" x14ac:dyDescent="0.25">
      <c r="A161" s="71" t="s">
        <v>213</v>
      </c>
      <c r="B161" s="72">
        <v>0.60763888888888884</v>
      </c>
      <c r="C161" s="76">
        <v>139</v>
      </c>
      <c r="D161" t="s">
        <v>201</v>
      </c>
      <c r="E161" t="s">
        <v>84</v>
      </c>
      <c r="F161" s="75" t="s">
        <v>301</v>
      </c>
      <c r="G161" t="s">
        <v>222</v>
      </c>
      <c r="H161" t="s">
        <v>215</v>
      </c>
      <c r="K161" s="66">
        <v>145</v>
      </c>
      <c r="L161" s="66">
        <v>59</v>
      </c>
      <c r="M161" s="66">
        <f t="shared" si="17"/>
        <v>204</v>
      </c>
      <c r="N161" s="90">
        <f t="shared" si="18"/>
        <v>0.70344827586206893</v>
      </c>
    </row>
    <row r="162" spans="1:14" ht="15" x14ac:dyDescent="0.25">
      <c r="A162" s="71" t="s">
        <v>213</v>
      </c>
      <c r="B162" s="72">
        <v>0.59305555555555556</v>
      </c>
      <c r="C162" s="76">
        <v>140</v>
      </c>
      <c r="D162" t="s">
        <v>203</v>
      </c>
      <c r="E162" t="s">
        <v>203</v>
      </c>
      <c r="F162" s="75" t="s">
        <v>302</v>
      </c>
      <c r="G162" t="s">
        <v>350</v>
      </c>
      <c r="H162" t="s">
        <v>215</v>
      </c>
      <c r="K162" s="66">
        <v>117</v>
      </c>
      <c r="L162" s="66">
        <v>46</v>
      </c>
      <c r="M162" s="66">
        <f t="shared" si="17"/>
        <v>163</v>
      </c>
      <c r="N162" s="90">
        <f t="shared" si="18"/>
        <v>0.56206896551724139</v>
      </c>
    </row>
    <row r="163" spans="1:14" ht="15" x14ac:dyDescent="0.25">
      <c r="A163" s="71" t="s">
        <v>213</v>
      </c>
      <c r="B163" s="72">
        <v>0.6416666666666665</v>
      </c>
      <c r="C163" s="76">
        <v>141</v>
      </c>
      <c r="D163" t="s">
        <v>1</v>
      </c>
      <c r="E163" t="s">
        <v>1</v>
      </c>
      <c r="F163" s="75" t="s">
        <v>336</v>
      </c>
      <c r="G163" t="s">
        <v>335</v>
      </c>
      <c r="H163" t="s">
        <v>215</v>
      </c>
      <c r="K163" s="66">
        <v>122.5</v>
      </c>
      <c r="L163" s="66">
        <v>50</v>
      </c>
      <c r="M163" s="66">
        <f t="shared" si="17"/>
        <v>172.5</v>
      </c>
      <c r="N163" s="90">
        <f t="shared" si="18"/>
        <v>0.59482758620689657</v>
      </c>
    </row>
    <row r="164" spans="1:14" ht="15" x14ac:dyDescent="0.25">
      <c r="A164" s="71" t="s">
        <v>213</v>
      </c>
      <c r="B164" s="72">
        <v>0.65624999999999978</v>
      </c>
      <c r="C164" s="76">
        <v>142</v>
      </c>
      <c r="D164" t="s">
        <v>4</v>
      </c>
      <c r="E164" t="s">
        <v>4</v>
      </c>
      <c r="F164" s="75" t="s">
        <v>282</v>
      </c>
      <c r="G164" t="s">
        <v>188</v>
      </c>
      <c r="H164" t="s">
        <v>215</v>
      </c>
      <c r="K164" s="66">
        <v>134</v>
      </c>
      <c r="L164" s="66">
        <v>52</v>
      </c>
      <c r="M164" s="66">
        <f t="shared" si="17"/>
        <v>186</v>
      </c>
      <c r="N164" s="90">
        <f t="shared" si="18"/>
        <v>0.64137931034482754</v>
      </c>
    </row>
    <row r="165" spans="1:14" ht="15" x14ac:dyDescent="0.25">
      <c r="A165" s="71" t="s">
        <v>213</v>
      </c>
      <c r="B165" s="72">
        <v>0.59791666666666665</v>
      </c>
      <c r="C165" s="76">
        <v>143</v>
      </c>
      <c r="D165" t="s">
        <v>119</v>
      </c>
      <c r="E165" t="s">
        <v>145</v>
      </c>
      <c r="F165" s="75" t="s">
        <v>62</v>
      </c>
      <c r="G165" t="s">
        <v>63</v>
      </c>
      <c r="H165" t="s">
        <v>215</v>
      </c>
      <c r="K165" s="66">
        <v>134</v>
      </c>
      <c r="L165" s="66">
        <v>54</v>
      </c>
      <c r="M165" s="66">
        <f t="shared" si="17"/>
        <v>188</v>
      </c>
      <c r="N165" s="90">
        <f t="shared" si="18"/>
        <v>0.64827586206896548</v>
      </c>
    </row>
    <row r="166" spans="1:14" ht="15" x14ac:dyDescent="0.25">
      <c r="A166" s="71" t="s">
        <v>213</v>
      </c>
      <c r="B166" s="72">
        <v>0.66597222222222197</v>
      </c>
      <c r="C166" s="76">
        <v>144</v>
      </c>
      <c r="D166" t="s">
        <v>119</v>
      </c>
      <c r="E166" t="s">
        <v>145</v>
      </c>
      <c r="F166" s="75" t="s">
        <v>303</v>
      </c>
      <c r="G166" t="s">
        <v>223</v>
      </c>
      <c r="H166" t="s">
        <v>215</v>
      </c>
      <c r="K166" s="66">
        <v>119</v>
      </c>
      <c r="L166" s="66">
        <v>45</v>
      </c>
      <c r="M166" s="66">
        <f t="shared" si="17"/>
        <v>164</v>
      </c>
      <c r="N166" s="90">
        <f t="shared" si="18"/>
        <v>0.56551724137931036</v>
      </c>
    </row>
    <row r="167" spans="1:14" ht="15" x14ac:dyDescent="0.25">
      <c r="A167" s="71" t="s">
        <v>213</v>
      </c>
      <c r="B167" s="72">
        <v>0.66111111111111087</v>
      </c>
      <c r="C167" s="76">
        <v>145</v>
      </c>
      <c r="D167" t="s">
        <v>31</v>
      </c>
      <c r="E167" t="s">
        <v>31</v>
      </c>
      <c r="F167" s="75" t="s">
        <v>304</v>
      </c>
      <c r="G167" t="s">
        <v>224</v>
      </c>
      <c r="H167" t="s">
        <v>215</v>
      </c>
      <c r="K167" s="66">
        <v>150</v>
      </c>
      <c r="L167" s="66">
        <v>60</v>
      </c>
      <c r="M167" s="66">
        <f t="shared" si="17"/>
        <v>210</v>
      </c>
      <c r="N167" s="90">
        <f t="shared" si="18"/>
        <v>0.72413793103448276</v>
      </c>
    </row>
    <row r="168" spans="1:14" ht="15" x14ac:dyDescent="0.25">
      <c r="A168" s="71"/>
      <c r="B168" s="72"/>
      <c r="C168" s="76"/>
      <c r="D168"/>
      <c r="E168"/>
      <c r="F168" s="75"/>
      <c r="G168"/>
      <c r="H168"/>
    </row>
    <row r="169" spans="1:14" ht="15" x14ac:dyDescent="0.25">
      <c r="A169" s="71" t="s">
        <v>213</v>
      </c>
      <c r="B169" s="72">
        <v>0.58333333333333337</v>
      </c>
      <c r="C169" s="76">
        <v>146</v>
      </c>
      <c r="D169" t="s">
        <v>154</v>
      </c>
      <c r="E169" t="s">
        <v>145</v>
      </c>
      <c r="F169" s="75" t="s">
        <v>264</v>
      </c>
      <c r="G169" t="s">
        <v>225</v>
      </c>
      <c r="H169" t="s">
        <v>215</v>
      </c>
      <c r="K169" s="66">
        <v>128</v>
      </c>
      <c r="L169" s="66">
        <v>53</v>
      </c>
      <c r="M169" s="66">
        <f t="shared" si="17"/>
        <v>181</v>
      </c>
      <c r="N169" s="90">
        <f>M169/P$8</f>
        <v>0.62413793103448278</v>
      </c>
    </row>
    <row r="170" spans="1:14" ht="15" x14ac:dyDescent="0.25">
      <c r="A170" s="71"/>
      <c r="B170" s="72"/>
      <c r="C170" s="76"/>
      <c r="D170"/>
      <c r="E170"/>
      <c r="F170" s="75"/>
      <c r="G170"/>
      <c r="H170"/>
    </row>
    <row r="171" spans="1:14" ht="15" x14ac:dyDescent="0.25">
      <c r="A171" s="71" t="s">
        <v>213</v>
      </c>
      <c r="B171" s="72">
        <v>0.67152777777777783</v>
      </c>
      <c r="C171" s="76">
        <v>147</v>
      </c>
      <c r="D171" t="s">
        <v>0</v>
      </c>
      <c r="E171" t="s">
        <v>0</v>
      </c>
      <c r="F171" s="75" t="s">
        <v>300</v>
      </c>
      <c r="G171" t="s">
        <v>226</v>
      </c>
      <c r="H171" t="s">
        <v>227</v>
      </c>
      <c r="K171" s="66">
        <v>147.5</v>
      </c>
      <c r="L171" s="66">
        <v>56</v>
      </c>
      <c r="M171" s="66">
        <f t="shared" si="17"/>
        <v>203.5</v>
      </c>
      <c r="N171" s="90">
        <f>M171/P$9</f>
        <v>0.7017241379310345</v>
      </c>
    </row>
    <row r="172" spans="1:14" ht="15" x14ac:dyDescent="0.25">
      <c r="A172" s="71" t="s">
        <v>213</v>
      </c>
      <c r="B172" s="72">
        <v>0.67638888888888893</v>
      </c>
      <c r="C172" s="76">
        <v>148</v>
      </c>
      <c r="D172" t="s">
        <v>3</v>
      </c>
      <c r="E172" t="s">
        <v>3</v>
      </c>
      <c r="F172" s="75" t="s">
        <v>305</v>
      </c>
      <c r="G172" t="s">
        <v>218</v>
      </c>
      <c r="H172" t="s">
        <v>227</v>
      </c>
      <c r="K172" s="66">
        <v>120.5</v>
      </c>
      <c r="L172" s="66">
        <v>47</v>
      </c>
      <c r="M172" s="66">
        <f t="shared" si="17"/>
        <v>167.5</v>
      </c>
      <c r="N172" s="90">
        <f>M172/P$9</f>
        <v>0.57758620689655171</v>
      </c>
    </row>
    <row r="173" spans="1:14" ht="15" x14ac:dyDescent="0.25">
      <c r="A173" s="71" t="s">
        <v>213</v>
      </c>
      <c r="B173" s="72">
        <v>0.68125000000000002</v>
      </c>
      <c r="C173" s="76">
        <v>149</v>
      </c>
      <c r="D173" t="s">
        <v>217</v>
      </c>
      <c r="E173" t="s">
        <v>145</v>
      </c>
      <c r="F173" s="75" t="s">
        <v>306</v>
      </c>
      <c r="G173" t="s">
        <v>216</v>
      </c>
      <c r="H173" t="s">
        <v>227</v>
      </c>
      <c r="K173" s="66">
        <v>137</v>
      </c>
      <c r="L173" s="66">
        <v>53</v>
      </c>
      <c r="M173" s="66">
        <f t="shared" si="17"/>
        <v>190</v>
      </c>
      <c r="N173" s="90">
        <f>M173/P$9</f>
        <v>0.65517241379310343</v>
      </c>
    </row>
    <row r="174" spans="1:14" ht="15" x14ac:dyDescent="0.25">
      <c r="A174" s="71" t="s">
        <v>213</v>
      </c>
      <c r="B174" s="72">
        <v>0.68611111111111101</v>
      </c>
      <c r="C174" s="76">
        <v>150</v>
      </c>
      <c r="D174" t="s">
        <v>4</v>
      </c>
      <c r="E174" t="s">
        <v>4</v>
      </c>
      <c r="F174" s="75" t="s">
        <v>303</v>
      </c>
      <c r="G174" t="s">
        <v>223</v>
      </c>
      <c r="H174" t="s">
        <v>227</v>
      </c>
      <c r="K174" s="66">
        <v>121</v>
      </c>
      <c r="L174" s="66">
        <v>47</v>
      </c>
      <c r="M174" s="66">
        <f t="shared" si="17"/>
        <v>168</v>
      </c>
      <c r="N174" s="90">
        <f>M174/P$9</f>
        <v>0.57931034482758625</v>
      </c>
    </row>
  </sheetData>
  <autoFilter ref="A1:R176"/>
  <sortState ref="A114:R138">
    <sortCondition ref="H114:H138"/>
  </sortState>
  <pageMargins left="0.70866141732283472" right="0.70866141732283472" top="0.74803149606299213" bottom="0.74803149606299213" header="0.31496062992125984" footer="0.31496062992125984"/>
  <pageSetup paperSize="9" scale="70" fitToHeight="2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21"/>
  <sheetViews>
    <sheetView topLeftCell="E1" zoomScaleNormal="100" workbookViewId="0">
      <selection activeCell="Q14" sqref="Q14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25" style="8" customWidth="1"/>
    <col min="5" max="5" width="14.125" style="8" customWidth="1"/>
    <col min="6" max="6" width="25.125" style="8" customWidth="1"/>
    <col min="7" max="7" width="23.125" style="8" customWidth="1"/>
    <col min="8" max="8" width="7.625" style="8" hidden="1" customWidth="1"/>
    <col min="9" max="9" width="12.125" style="8" hidden="1" customWidth="1"/>
    <col min="10" max="10" width="7.75" style="8" customWidth="1"/>
    <col min="11" max="11" width="10.375" bestFit="1" customWidth="1"/>
    <col min="12" max="13" width="11.125" bestFit="1" customWidth="1"/>
    <col min="14" max="14" width="18.75" style="94" bestFit="1" customWidth="1"/>
    <col min="17" max="17" width="8.75" style="55"/>
  </cols>
  <sheetData>
    <row r="1" spans="1:19" x14ac:dyDescent="0.2">
      <c r="A1" s="11"/>
      <c r="B1" s="40"/>
      <c r="C1" s="79" t="s">
        <v>311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92"/>
      <c r="O1" s="16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40</v>
      </c>
      <c r="K2" s="84" t="s">
        <v>74</v>
      </c>
      <c r="L2" s="85" t="s">
        <v>75</v>
      </c>
      <c r="M2" s="85" t="s">
        <v>76</v>
      </c>
      <c r="N2" s="93" t="s">
        <v>77</v>
      </c>
      <c r="O2" s="85" t="s">
        <v>79</v>
      </c>
      <c r="P2" s="85" t="s">
        <v>89</v>
      </c>
      <c r="Q2" s="95" t="s">
        <v>78</v>
      </c>
      <c r="R2" s="2" t="s">
        <v>325</v>
      </c>
      <c r="S2" s="9">
        <v>110</v>
      </c>
    </row>
    <row r="3" spans="1:19" x14ac:dyDescent="0.2">
      <c r="A3" s="17" t="s">
        <v>16</v>
      </c>
      <c r="B3" s="29">
        <v>0.40486111111111112</v>
      </c>
      <c r="C3" s="87">
        <v>68</v>
      </c>
      <c r="D3" s="88" t="str">
        <f>VLOOKUP(C3,'Main Scores'!C:D,2,FALSE)</f>
        <v>Wessex Gold Individual</v>
      </c>
      <c r="E3" s="88" t="str">
        <f>VLOOKUP(C3,'Main Scores'!C:E,3,FALSE)</f>
        <v>Individual</v>
      </c>
      <c r="F3" s="88" t="str">
        <f>VLOOKUP(C3,'Main Scores'!C:F,4,FALSE)</f>
        <v>Zoe Thompson</v>
      </c>
      <c r="G3" s="88" t="str">
        <f>VLOOKUP(C3,'Main Scores'!C:G,5,FALSE)</f>
        <v>Ready Steady Go</v>
      </c>
      <c r="H3" s="80" t="s">
        <v>43</v>
      </c>
      <c r="I3" s="80" t="s">
        <v>36</v>
      </c>
      <c r="J3" s="88" t="str">
        <f>VLOOKUP(C3,'Main Scores'!C:H,6,FALSE)</f>
        <v>Prelim RT</v>
      </c>
      <c r="K3" s="81">
        <f>VLOOKUP(C3,'Main Scores'!$C:$M,9,FALSE)</f>
        <v>93</v>
      </c>
      <c r="L3" s="81">
        <f>VLOOKUP($C3,'Main Scores'!$C:$M,10,FALSE)</f>
        <v>0</v>
      </c>
      <c r="M3" s="81">
        <f t="shared" ref="M3:M21" si="0">K3+L3</f>
        <v>93</v>
      </c>
      <c r="N3" s="92">
        <f t="shared" ref="N3:N18" si="1">M3/S$2</f>
        <v>0.84545454545454546</v>
      </c>
      <c r="O3" s="96">
        <v>2</v>
      </c>
      <c r="P3" s="81" t="str">
        <f t="shared" ref="P3:P20" si="2">IF(N3=N4,"Y","N")</f>
        <v>N</v>
      </c>
      <c r="Q3" s="97">
        <f>VLOOKUP(C3,'Main Scores'!C:N,12,FALSE)-N3</f>
        <v>0</v>
      </c>
    </row>
    <row r="4" spans="1:19" x14ac:dyDescent="0.2">
      <c r="A4" s="17" t="s">
        <v>16</v>
      </c>
      <c r="B4" s="29">
        <v>0.40902777777777777</v>
      </c>
      <c r="C4" s="87">
        <v>69</v>
      </c>
      <c r="D4" s="88" t="str">
        <f>VLOOKUP(C4,'Main Scores'!C:D,2,FALSE)</f>
        <v>Cotswold Edge RC individual</v>
      </c>
      <c r="E4" s="88" t="str">
        <f>VLOOKUP(C4,'Main Scores'!C:E,3,FALSE)</f>
        <v>Individual</v>
      </c>
      <c r="F4" s="88" t="str">
        <f>VLOOKUP(C4,'Main Scores'!C:F,4,FALSE)</f>
        <v xml:space="preserve">India Duke </v>
      </c>
      <c r="G4" s="88" t="str">
        <f>VLOOKUP(C4,'Main Scores'!C:G,5,FALSE)</f>
        <v>Littletons Definitley Maybe</v>
      </c>
      <c r="H4" s="80" t="s">
        <v>43</v>
      </c>
      <c r="I4" s="80" t="s">
        <v>36</v>
      </c>
      <c r="J4" s="88" t="str">
        <f>VLOOKUP(C4,'Main Scores'!C:H,6,FALSE)</f>
        <v>Prelim RT</v>
      </c>
      <c r="K4" s="81">
        <f>VLOOKUP(C4,'Main Scores'!$C:$M,9,FALSE)</f>
        <v>96</v>
      </c>
      <c r="L4" s="81">
        <f>VLOOKUP($C4,'Main Scores'!$C:$M,10,FALSE)</f>
        <v>0</v>
      </c>
      <c r="M4" s="81">
        <f t="shared" si="0"/>
        <v>96</v>
      </c>
      <c r="N4" s="92">
        <f t="shared" si="1"/>
        <v>0.87272727272727268</v>
      </c>
      <c r="O4" s="96">
        <v>1</v>
      </c>
      <c r="P4" s="81" t="str">
        <f t="shared" si="2"/>
        <v>N</v>
      </c>
      <c r="Q4" s="97">
        <f>VLOOKUP(C4,'Main Scores'!C:N,12,FALSE)-N4</f>
        <v>0</v>
      </c>
    </row>
    <row r="5" spans="1:19" x14ac:dyDescent="0.2">
      <c r="A5" s="17" t="s">
        <v>16</v>
      </c>
      <c r="B5" s="29">
        <v>0.41388888888888892</v>
      </c>
      <c r="C5" s="87">
        <v>70</v>
      </c>
      <c r="D5" s="88" t="str">
        <f>VLOOKUP(C5,'Main Scores'!C:D,2,FALSE)</f>
        <v>Swindon individual</v>
      </c>
      <c r="E5" s="88" t="str">
        <f>VLOOKUP(C5,'Main Scores'!C:E,3,FALSE)</f>
        <v>Individual</v>
      </c>
      <c r="F5" s="88" t="str">
        <f>VLOOKUP(C5,'Main Scores'!C:F,4,FALSE)</f>
        <v>Lowenna Davis</v>
      </c>
      <c r="G5" s="88" t="str">
        <f>VLOOKUP(C5,'Main Scores'!C:G,5,FALSE)</f>
        <v>RedHill Frisk Me</v>
      </c>
      <c r="H5" s="80" t="s">
        <v>43</v>
      </c>
      <c r="I5" s="80" t="s">
        <v>36</v>
      </c>
      <c r="J5" s="88" t="str">
        <f>VLOOKUP(C5,'Main Scores'!C:H,6,FALSE)</f>
        <v>Prelim RT</v>
      </c>
      <c r="K5" s="81">
        <f>VLOOKUP(C5,'Main Scores'!$C:$M,9,FALSE)</f>
        <v>89.5</v>
      </c>
      <c r="L5" s="81">
        <f>VLOOKUP($C5,'Main Scores'!$C:$M,10,FALSE)</f>
        <v>0</v>
      </c>
      <c r="M5" s="81">
        <f t="shared" si="0"/>
        <v>89.5</v>
      </c>
      <c r="N5" s="92">
        <f t="shared" si="1"/>
        <v>0.8136363636363636</v>
      </c>
      <c r="O5" s="98">
        <v>3</v>
      </c>
      <c r="P5" s="81" t="str">
        <f t="shared" si="2"/>
        <v>N</v>
      </c>
      <c r="Q5" s="97">
        <f>VLOOKUP(C5,'Main Scores'!C:N,12,FALSE)-N5</f>
        <v>0</v>
      </c>
    </row>
    <row r="6" spans="1:19" x14ac:dyDescent="0.2">
      <c r="A6" s="17" t="s">
        <v>16</v>
      </c>
      <c r="B6" s="29">
        <v>0.41805555555555557</v>
      </c>
      <c r="C6" s="87">
        <v>71</v>
      </c>
      <c r="D6" s="88" t="str">
        <f>VLOOKUP(C6,'Main Scores'!C:D,2,FALSE)</f>
        <v>Bath 1</v>
      </c>
      <c r="E6" s="88">
        <f>VLOOKUP(C6,'Main Scores'!C:E,3,FALSE)</f>
        <v>1</v>
      </c>
      <c r="F6" s="88" t="str">
        <f>VLOOKUP(C6,'Main Scores'!C:F,4,FALSE)</f>
        <v>Gayle King</v>
      </c>
      <c r="G6" s="88" t="str">
        <f>VLOOKUP(C6,'Main Scores'!C:G,5,FALSE)</f>
        <v>Kingsthistle Darcy</v>
      </c>
      <c r="H6" s="80" t="s">
        <v>43</v>
      </c>
      <c r="I6" s="80" t="s">
        <v>36</v>
      </c>
      <c r="J6" s="88" t="str">
        <f>VLOOKUP(C6,'Main Scores'!C:H,6,FALSE)</f>
        <v>Prelim RT</v>
      </c>
      <c r="K6" s="81">
        <f>VLOOKUP(C6,'Main Scores'!$C:$M,9,FALSE)</f>
        <v>77</v>
      </c>
      <c r="L6" s="81">
        <f>VLOOKUP($C6,'Main Scores'!$C:$M,10,FALSE)</f>
        <v>0</v>
      </c>
      <c r="M6" s="81">
        <f t="shared" si="0"/>
        <v>77</v>
      </c>
      <c r="N6" s="92">
        <f t="shared" si="1"/>
        <v>0.7</v>
      </c>
      <c r="O6" s="99">
        <v>4</v>
      </c>
      <c r="P6" s="81" t="str">
        <f t="shared" si="2"/>
        <v>N</v>
      </c>
      <c r="Q6" s="97">
        <f>VLOOKUP(C6,'Main Scores'!C:N,12,FALSE)-N6</f>
        <v>0</v>
      </c>
    </row>
    <row r="7" spans="1:19" x14ac:dyDescent="0.2">
      <c r="A7" s="17" t="s">
        <v>16</v>
      </c>
      <c r="B7" s="29">
        <v>0.42291666666666666</v>
      </c>
      <c r="C7" s="87">
        <v>72</v>
      </c>
      <c r="D7" s="88" t="str">
        <f>VLOOKUP(C7,'Main Scores'!C:D,2,FALSE)</f>
        <v>Bath 1</v>
      </c>
      <c r="E7" s="88">
        <f>VLOOKUP(C7,'Main Scores'!C:E,3,FALSE)</f>
        <v>1</v>
      </c>
      <c r="F7" s="88" t="str">
        <f>VLOOKUP(C7,'Main Scores'!C:F,4,FALSE)</f>
        <v>Stacey Martin</v>
      </c>
      <c r="G7" s="88" t="str">
        <f>VLOOKUP(C7,'Main Scores'!C:G,5,FALSE)</f>
        <v>Ladykillers Little John</v>
      </c>
      <c r="H7" s="80" t="s">
        <v>43</v>
      </c>
      <c r="I7" s="80" t="s">
        <v>36</v>
      </c>
      <c r="J7" s="88" t="str">
        <f>VLOOKUP(C7,'Main Scores'!C:H,6,FALSE)</f>
        <v>Prelim RT</v>
      </c>
      <c r="K7" s="81">
        <f>VLOOKUP(C7,'Main Scores'!$C:$M,9,FALSE)</f>
        <v>84</v>
      </c>
      <c r="L7" s="81">
        <f>VLOOKUP($C7,'Main Scores'!$C:$M,10,FALSE)</f>
        <v>0</v>
      </c>
      <c r="M7" s="81">
        <f t="shared" si="0"/>
        <v>84</v>
      </c>
      <c r="N7" s="92">
        <f t="shared" si="1"/>
        <v>0.76363636363636367</v>
      </c>
      <c r="O7" s="100">
        <v>2</v>
      </c>
      <c r="P7" s="81" t="str">
        <f t="shared" si="2"/>
        <v>N</v>
      </c>
      <c r="Q7" s="97">
        <f>VLOOKUP(C7,'Main Scores'!C:N,12,FALSE)-N7</f>
        <v>0</v>
      </c>
    </row>
    <row r="8" spans="1:19" x14ac:dyDescent="0.2">
      <c r="A8" s="17" t="s">
        <v>16</v>
      </c>
      <c r="B8" s="29">
        <v>0.42708333333333331</v>
      </c>
      <c r="C8" s="87">
        <v>75</v>
      </c>
      <c r="D8" s="88" t="str">
        <f>VLOOKUP(C8,'Main Scores'!C:D,2,FALSE)</f>
        <v>Bath 2</v>
      </c>
      <c r="E8" s="88">
        <f>VLOOKUP(C8,'Main Scores'!C:E,3,FALSE)</f>
        <v>2</v>
      </c>
      <c r="F8" s="88" t="str">
        <f>VLOOKUP(C8,'Main Scores'!C:F,4,FALSE)</f>
        <v>Jo Rickets</v>
      </c>
      <c r="G8" s="88" t="str">
        <f>VLOOKUP(C8,'Main Scores'!C:G,5,FALSE)</f>
        <v>Cutton Lightning</v>
      </c>
      <c r="H8" s="80" t="s">
        <v>43</v>
      </c>
      <c r="I8" s="80" t="s">
        <v>36</v>
      </c>
      <c r="J8" s="88" t="str">
        <f>VLOOKUP(C8,'Main Scores'!C:H,6,FALSE)</f>
        <v>Prelim RT</v>
      </c>
      <c r="K8" s="81">
        <f>VLOOKUP(C8,'Main Scores'!$C:$M,9,FALSE)</f>
        <v>74</v>
      </c>
      <c r="L8" s="81">
        <f>VLOOKUP($C8,'Main Scores'!$C:$M,10,FALSE)</f>
        <v>0</v>
      </c>
      <c r="M8" s="81">
        <f t="shared" si="0"/>
        <v>74</v>
      </c>
      <c r="N8" s="92">
        <f t="shared" si="1"/>
        <v>0.67272727272727273</v>
      </c>
      <c r="O8" s="100">
        <v>8</v>
      </c>
      <c r="P8" s="81" t="str">
        <f t="shared" si="2"/>
        <v>N</v>
      </c>
      <c r="Q8" s="97">
        <f>VLOOKUP(C8,'Main Scores'!C:N,12,FALSE)-N8</f>
        <v>0</v>
      </c>
    </row>
    <row r="9" spans="1:19" x14ac:dyDescent="0.2">
      <c r="A9" s="17" t="s">
        <v>16</v>
      </c>
      <c r="B9" s="29">
        <v>0.43194444444444446</v>
      </c>
      <c r="C9" s="87">
        <v>76</v>
      </c>
      <c r="D9" s="88" t="str">
        <f>VLOOKUP(C9,'Main Scores'!C:D,2,FALSE)</f>
        <v>Bath 2</v>
      </c>
      <c r="E9" s="88">
        <f>VLOOKUP(C9,'Main Scores'!C:E,3,FALSE)</f>
        <v>2</v>
      </c>
      <c r="F9" s="88" t="str">
        <f>VLOOKUP(C9,'Main Scores'!C:F,4,FALSE)</f>
        <v>Sally Gardiner</v>
      </c>
      <c r="G9" s="88" t="str">
        <f>VLOOKUP(C9,'Main Scores'!C:G,5,FALSE)</f>
        <v>Rufus Rocks</v>
      </c>
      <c r="H9" s="80" t="s">
        <v>43</v>
      </c>
      <c r="I9" s="80" t="s">
        <v>36</v>
      </c>
      <c r="J9" s="88" t="str">
        <f>VLOOKUP(C9,'Main Scores'!C:H,6,FALSE)</f>
        <v>Prelim RT</v>
      </c>
      <c r="K9" s="81">
        <f>VLOOKUP(C9,'Main Scores'!$C:$M,9,FALSE)</f>
        <v>76</v>
      </c>
      <c r="L9" s="81">
        <f>VLOOKUP($C9,'Main Scores'!$C:$M,10,FALSE)</f>
        <v>0</v>
      </c>
      <c r="M9" s="81">
        <f t="shared" si="0"/>
        <v>76</v>
      </c>
      <c r="N9" s="92">
        <f t="shared" si="1"/>
        <v>0.69090909090909092</v>
      </c>
      <c r="O9" s="100">
        <v>5</v>
      </c>
      <c r="P9" s="81" t="str">
        <f t="shared" si="2"/>
        <v>N</v>
      </c>
      <c r="Q9" s="97">
        <f>VLOOKUP(C9,'Main Scores'!C:N,12,FALSE)-N9</f>
        <v>0</v>
      </c>
    </row>
    <row r="10" spans="1:19" x14ac:dyDescent="0.2">
      <c r="A10" s="17" t="s">
        <v>16</v>
      </c>
      <c r="B10" s="29">
        <v>0.43611111111111112</v>
      </c>
      <c r="C10" s="87">
        <v>79</v>
      </c>
      <c r="D10" s="88" t="str">
        <f>VLOOKUP(C10,'Main Scores'!C:D,2,FALSE)</f>
        <v>Berkeley 1</v>
      </c>
      <c r="E10" s="88">
        <f>VLOOKUP(C10,'Main Scores'!C:E,3,FALSE)</f>
        <v>1</v>
      </c>
      <c r="F10" s="88" t="str">
        <f>VLOOKUP(C10,'Main Scores'!C:F,4,FALSE)</f>
        <v>Michelle Hopton</v>
      </c>
      <c r="G10" s="88">
        <f>VLOOKUP(C10,'Main Scores'!C:G,5,FALSE)</f>
        <v>0</v>
      </c>
      <c r="H10" s="80" t="s">
        <v>43</v>
      </c>
      <c r="I10" s="80" t="s">
        <v>36</v>
      </c>
      <c r="J10" s="88" t="str">
        <f>VLOOKUP(C10,'Main Scores'!C:H,6,FALSE)</f>
        <v>Prelim RT</v>
      </c>
      <c r="K10" s="81">
        <f>VLOOKUP(C10,'Main Scores'!$C:$M,9,FALSE)</f>
        <v>63</v>
      </c>
      <c r="L10" s="81">
        <f>VLOOKUP($C10,'Main Scores'!$C:$M,10,FALSE)</f>
        <v>0</v>
      </c>
      <c r="M10" s="81">
        <f t="shared" si="0"/>
        <v>63</v>
      </c>
      <c r="N10" s="92">
        <f t="shared" si="1"/>
        <v>0.57272727272727275</v>
      </c>
      <c r="O10" s="100">
        <v>14</v>
      </c>
      <c r="P10" s="81" t="str">
        <f t="shared" si="2"/>
        <v>N</v>
      </c>
      <c r="Q10" s="97">
        <f>VLOOKUP(C10,'Main Scores'!C:N,12,FALSE)-N10</f>
        <v>0</v>
      </c>
    </row>
    <row r="11" spans="1:19" x14ac:dyDescent="0.2">
      <c r="A11" s="17" t="s">
        <v>16</v>
      </c>
      <c r="B11" s="29">
        <v>0.44097222222222227</v>
      </c>
      <c r="C11" s="87">
        <v>80</v>
      </c>
      <c r="D11" s="88" t="str">
        <f>VLOOKUP(C11,'Main Scores'!C:D,2,FALSE)</f>
        <v>Berkeley 1</v>
      </c>
      <c r="E11" s="88">
        <f>VLOOKUP(C11,'Main Scores'!C:E,3,FALSE)</f>
        <v>1</v>
      </c>
      <c r="F11" s="88" t="str">
        <f>VLOOKUP(C11,'Main Scores'!C:F,4,FALSE)</f>
        <v>Fiona Hunt</v>
      </c>
      <c r="G11" s="88" t="str">
        <f>VLOOKUP(C11,'Main Scores'!C:G,5,FALSE)</f>
        <v>Miss Congeniality</v>
      </c>
      <c r="H11" s="80" t="s">
        <v>43</v>
      </c>
      <c r="I11" s="80" t="s">
        <v>36</v>
      </c>
      <c r="J11" s="88" t="str">
        <f>VLOOKUP(C11,'Main Scores'!C:H,6,FALSE)</f>
        <v>Prelim RT</v>
      </c>
      <c r="K11" s="81">
        <f>VLOOKUP(C11,'Main Scores'!$C:$M,9,FALSE)</f>
        <v>95</v>
      </c>
      <c r="L11" s="81">
        <f>VLOOKUP($C11,'Main Scores'!$C:$M,10,FALSE)</f>
        <v>0</v>
      </c>
      <c r="M11" s="81">
        <f t="shared" si="0"/>
        <v>95</v>
      </c>
      <c r="N11" s="92">
        <f t="shared" si="1"/>
        <v>0.86363636363636365</v>
      </c>
      <c r="O11" s="100" t="s">
        <v>353</v>
      </c>
      <c r="P11" s="81" t="str">
        <f t="shared" si="2"/>
        <v>N</v>
      </c>
      <c r="Q11" s="97">
        <f>VLOOKUP(C11,'Main Scores'!C:N,12,FALSE)-N11</f>
        <v>0</v>
      </c>
    </row>
    <row r="12" spans="1:19" x14ac:dyDescent="0.2">
      <c r="A12" s="17" t="s">
        <v>16</v>
      </c>
      <c r="B12" s="29">
        <v>0.44513888888888892</v>
      </c>
      <c r="C12" s="87">
        <v>83</v>
      </c>
      <c r="D12" s="88" t="str">
        <f>VLOOKUP(C12,'Main Scores'!C:D,2,FALSE)</f>
        <v>Berkeley 2</v>
      </c>
      <c r="E12" s="88">
        <f>VLOOKUP(C12,'Main Scores'!C:E,3,FALSE)</f>
        <v>2</v>
      </c>
      <c r="F12" s="88" t="str">
        <f>VLOOKUP(C12,'Main Scores'!C:F,4,FALSE)</f>
        <v>Kathleen Griffiths</v>
      </c>
      <c r="G12" s="88" t="str">
        <f>VLOOKUP(C12,'Main Scores'!C:G,5,FALSE)</f>
        <v>Kiara</v>
      </c>
      <c r="H12" s="80" t="s">
        <v>43</v>
      </c>
      <c r="I12" s="80" t="s">
        <v>36</v>
      </c>
      <c r="J12" s="88" t="str">
        <f>VLOOKUP(C12,'Main Scores'!C:H,6,FALSE)</f>
        <v>Prelim RT</v>
      </c>
      <c r="K12" s="81">
        <f>VLOOKUP(C12,'Main Scores'!$C:$M,9,FALSE)</f>
        <v>74</v>
      </c>
      <c r="L12" s="81">
        <f>VLOOKUP($C12,'Main Scores'!$C:$M,10,FALSE)</f>
        <v>0</v>
      </c>
      <c r="M12" s="81">
        <f t="shared" si="0"/>
        <v>74</v>
      </c>
      <c r="N12" s="92">
        <f t="shared" si="1"/>
        <v>0.67272727272727273</v>
      </c>
      <c r="O12" s="100">
        <v>8</v>
      </c>
      <c r="P12" s="81" t="str">
        <f t="shared" si="2"/>
        <v>N</v>
      </c>
      <c r="Q12" s="97">
        <f>VLOOKUP(C12,'Main Scores'!C:N,12,FALSE)-N12</f>
        <v>0</v>
      </c>
    </row>
    <row r="13" spans="1:19" x14ac:dyDescent="0.2">
      <c r="A13" s="17" t="s">
        <v>16</v>
      </c>
      <c r="B13" s="29">
        <v>0.44930555555555557</v>
      </c>
      <c r="C13" s="87">
        <v>84</v>
      </c>
      <c r="D13" s="88" t="str">
        <f>VLOOKUP(C13,'Main Scores'!C:D,2,FALSE)</f>
        <v>Berkeley 2</v>
      </c>
      <c r="E13" s="88">
        <f>VLOOKUP(C13,'Main Scores'!C:E,3,FALSE)</f>
        <v>2</v>
      </c>
      <c r="F13" s="88" t="str">
        <f>VLOOKUP(C13,'Main Scores'!C:F,4,FALSE)</f>
        <v xml:space="preserve">Rachel Coke </v>
      </c>
      <c r="G13" s="88" t="str">
        <f>VLOOKUP(C13,'Main Scores'!C:G,5,FALSE)</f>
        <v>Willow The Wisp</v>
      </c>
      <c r="H13" s="80" t="s">
        <v>43</v>
      </c>
      <c r="I13" s="80" t="s">
        <v>36</v>
      </c>
      <c r="J13" s="88" t="str">
        <f>VLOOKUP(C13,'Main Scores'!C:H,6,FALSE)</f>
        <v>Prelim RT</v>
      </c>
      <c r="K13" s="81">
        <f>VLOOKUP(C13,'Main Scores'!$C:$M,9,FALSE)</f>
        <v>61.5</v>
      </c>
      <c r="L13" s="81">
        <f>VLOOKUP($C13,'Main Scores'!$C:$M,10,FALSE)</f>
        <v>0</v>
      </c>
      <c r="M13" s="81">
        <f t="shared" si="0"/>
        <v>61.5</v>
      </c>
      <c r="N13" s="92">
        <f t="shared" si="1"/>
        <v>0.55909090909090908</v>
      </c>
      <c r="O13" s="99">
        <v>15</v>
      </c>
      <c r="P13" s="81" t="str">
        <f t="shared" si="2"/>
        <v>N</v>
      </c>
      <c r="Q13" s="97">
        <f>VLOOKUP(C13,'Main Scores'!C:N,12,FALSE)-N13</f>
        <v>0</v>
      </c>
    </row>
    <row r="14" spans="1:19" x14ac:dyDescent="0.2">
      <c r="A14" s="17" t="s">
        <v>16</v>
      </c>
      <c r="B14" s="29">
        <v>0.45347222222222222</v>
      </c>
      <c r="C14" s="87">
        <v>87</v>
      </c>
      <c r="D14" s="88" t="str">
        <f>VLOOKUP(C14,'Main Scores'!C:D,2,FALSE)</f>
        <v>Cotswold Edge RC</v>
      </c>
      <c r="E14" s="88" t="str">
        <f>VLOOKUP(C14,'Main Scores'!C:E,3,FALSE)</f>
        <v>Cotswold Edge</v>
      </c>
      <c r="F14" s="88" t="str">
        <f>VLOOKUP(C14,'Main Scores'!C:F,4,FALSE)</f>
        <v>Sophie Thompson</v>
      </c>
      <c r="G14" s="88">
        <f>VLOOKUP(C14,'Main Scores'!C:G,5,FALSE)</f>
        <v>0</v>
      </c>
      <c r="H14" s="80" t="s">
        <v>43</v>
      </c>
      <c r="I14" s="80" t="s">
        <v>36</v>
      </c>
      <c r="J14" s="88" t="str">
        <f>VLOOKUP(C14,'Main Scores'!C:H,6,FALSE)</f>
        <v>Prelim RT</v>
      </c>
      <c r="K14" s="81">
        <f>VLOOKUP(C14,'Main Scores'!$C:$M,9,FALSE)</f>
        <v>0</v>
      </c>
      <c r="L14" s="81">
        <f>VLOOKUP($C14,'Main Scores'!$C:$M,10,FALSE)</f>
        <v>0</v>
      </c>
      <c r="M14" s="81" t="s">
        <v>330</v>
      </c>
      <c r="N14" s="92"/>
      <c r="O14" s="100"/>
      <c r="P14" s="81" t="str">
        <f t="shared" si="2"/>
        <v>N</v>
      </c>
      <c r="Q14" s="97"/>
    </row>
    <row r="15" spans="1:19" x14ac:dyDescent="0.2">
      <c r="A15" s="17" t="s">
        <v>16</v>
      </c>
      <c r="B15" s="29">
        <v>0.46666666666666662</v>
      </c>
      <c r="C15" s="87">
        <v>88</v>
      </c>
      <c r="D15" s="88" t="str">
        <f>VLOOKUP(C15,'Main Scores'!C:D,2,FALSE)</f>
        <v>Cotswold Edge RC</v>
      </c>
      <c r="E15" s="88" t="str">
        <f>VLOOKUP(C15,'Main Scores'!C:E,3,FALSE)</f>
        <v>Cotswold Edge</v>
      </c>
      <c r="F15" s="88" t="str">
        <f>VLOOKUP(C15,'Main Scores'!C:F,4,FALSE)</f>
        <v>Gemma Allan</v>
      </c>
      <c r="G15" s="88" t="str">
        <f>VLOOKUP(C15,'Main Scores'!C:G,5,FALSE)</f>
        <v>Laurens Pride</v>
      </c>
      <c r="H15" s="80" t="s">
        <v>43</v>
      </c>
      <c r="I15" s="80" t="s">
        <v>36</v>
      </c>
      <c r="J15" s="88" t="str">
        <f>VLOOKUP(C15,'Main Scores'!C:H,6,FALSE)</f>
        <v>Prelim RT</v>
      </c>
      <c r="K15" s="81">
        <f>VLOOKUP(C15,'Main Scores'!$C:$M,9,FALSE)</f>
        <v>74</v>
      </c>
      <c r="L15" s="81">
        <f>VLOOKUP($C15,'Main Scores'!$C:$M,10,FALSE)</f>
        <v>0</v>
      </c>
      <c r="M15" s="81">
        <f t="shared" si="0"/>
        <v>74</v>
      </c>
      <c r="N15" s="92">
        <f t="shared" si="1"/>
        <v>0.67272727272727273</v>
      </c>
      <c r="O15" s="99">
        <v>8</v>
      </c>
      <c r="P15" s="81" t="str">
        <f t="shared" si="2"/>
        <v>N</v>
      </c>
      <c r="Q15" s="97">
        <f>VLOOKUP(C15,'Main Scores'!C:N,12,FALSE)-N15</f>
        <v>0</v>
      </c>
    </row>
    <row r="16" spans="1:19" x14ac:dyDescent="0.2">
      <c r="A16" s="17" t="s">
        <v>16</v>
      </c>
      <c r="B16" s="29">
        <v>0.47083333333333338</v>
      </c>
      <c r="C16" s="87">
        <v>91</v>
      </c>
      <c r="D16" s="88" t="str">
        <f>VLOOKUP(C16,'Main Scores'!C:D,2,FALSE)</f>
        <v>Severn Vale</v>
      </c>
      <c r="E16" s="88" t="str">
        <f>VLOOKUP(C16,'Main Scores'!C:E,3,FALSE)</f>
        <v>Severn Vale</v>
      </c>
      <c r="F16" s="88" t="str">
        <f>VLOOKUP(C16,'Main Scores'!C:F,4,FALSE)</f>
        <v>Vikki Swindel</v>
      </c>
      <c r="G16" s="88" t="str">
        <f>VLOOKUP(C16,'Main Scores'!C:G,5,FALSE)</f>
        <v>Templeclover Belle</v>
      </c>
      <c r="H16" s="80" t="s">
        <v>43</v>
      </c>
      <c r="I16" s="80" t="s">
        <v>36</v>
      </c>
      <c r="J16" s="88" t="str">
        <f>VLOOKUP(C16,'Main Scores'!C:H,6,FALSE)</f>
        <v>Prelim RT</v>
      </c>
      <c r="K16" s="81">
        <f>VLOOKUP(C16,'Main Scores'!$C:$M,9,FALSE)</f>
        <v>75</v>
      </c>
      <c r="L16" s="81">
        <f>VLOOKUP($C16,'Main Scores'!$C:$M,10,FALSE)</f>
        <v>0</v>
      </c>
      <c r="M16" s="81">
        <f t="shared" si="0"/>
        <v>75</v>
      </c>
      <c r="N16" s="92">
        <f t="shared" si="1"/>
        <v>0.68181818181818177</v>
      </c>
      <c r="O16" s="100">
        <v>7</v>
      </c>
      <c r="P16" s="81" t="str">
        <f t="shared" si="2"/>
        <v>N</v>
      </c>
      <c r="Q16" s="97">
        <f>VLOOKUP(C16,'Main Scores'!C:N,12,FALSE)-N16</f>
        <v>0</v>
      </c>
    </row>
    <row r="17" spans="1:17" x14ac:dyDescent="0.2">
      <c r="A17" s="17" t="s">
        <v>16</v>
      </c>
      <c r="B17" s="29">
        <v>0.47569444444444442</v>
      </c>
      <c r="C17" s="87">
        <v>92</v>
      </c>
      <c r="D17" s="88" t="str">
        <f>VLOOKUP(C17,'Main Scores'!C:D,2,FALSE)</f>
        <v>Severn Vale</v>
      </c>
      <c r="E17" s="88" t="str">
        <f>VLOOKUP(C17,'Main Scores'!C:E,3,FALSE)</f>
        <v>Severn Vale</v>
      </c>
      <c r="F17" s="88" t="str">
        <f>VLOOKUP(C17,'Main Scores'!C:F,4,FALSE)</f>
        <v>Elaine Gibbs</v>
      </c>
      <c r="G17" s="88" t="str">
        <f>VLOOKUP(C17,'Main Scores'!C:G,5,FALSE)</f>
        <v>V</v>
      </c>
      <c r="H17" s="80" t="s">
        <v>43</v>
      </c>
      <c r="I17" s="80" t="s">
        <v>36</v>
      </c>
      <c r="J17" s="88" t="str">
        <f>VLOOKUP(C17,'Main Scores'!C:H,6,FALSE)</f>
        <v>Prelim RT</v>
      </c>
      <c r="K17" s="81">
        <f>VLOOKUP(C17,'Main Scores'!$C:$M,9,FALSE)</f>
        <v>72.5</v>
      </c>
      <c r="L17" s="81">
        <f>VLOOKUP($C17,'Main Scores'!$C:$M,10,FALSE)</f>
        <v>0</v>
      </c>
      <c r="M17" s="81">
        <f t="shared" si="0"/>
        <v>72.5</v>
      </c>
      <c r="N17" s="92">
        <f t="shared" si="1"/>
        <v>0.65909090909090906</v>
      </c>
      <c r="O17" s="100">
        <v>11</v>
      </c>
      <c r="P17" s="81" t="str">
        <f t="shared" si="2"/>
        <v>N</v>
      </c>
      <c r="Q17" s="97">
        <f>VLOOKUP(C17,'Main Scores'!C:N,12,FALSE)-N17</f>
        <v>0</v>
      </c>
    </row>
    <row r="18" spans="1:17" x14ac:dyDescent="0.2">
      <c r="A18" s="17" t="s">
        <v>16</v>
      </c>
      <c r="B18" s="29">
        <v>0.47986111111111113</v>
      </c>
      <c r="C18" s="87">
        <v>95</v>
      </c>
      <c r="D18" s="88" t="str">
        <f>VLOOKUP(C18,'Main Scores'!C:D,2,FALSE)</f>
        <v>Vwh 1</v>
      </c>
      <c r="E18" s="88">
        <f>VLOOKUP(C18,'Main Scores'!C:E,3,FALSE)</f>
        <v>1</v>
      </c>
      <c r="F18" s="88" t="str">
        <f>VLOOKUP(C18,'Main Scores'!C:F,4,FALSE)</f>
        <v>Pippa Thornton</v>
      </c>
      <c r="G18" s="88" t="str">
        <f>VLOOKUP(C18,'Main Scores'!C:G,5,FALSE)</f>
        <v>Cookworthy heston</v>
      </c>
      <c r="H18" s="80" t="s">
        <v>43</v>
      </c>
      <c r="I18" s="80" t="s">
        <v>36</v>
      </c>
      <c r="J18" s="88" t="str">
        <f>VLOOKUP(C18,'Main Scores'!C:H,6,FALSE)</f>
        <v>Prelim RT</v>
      </c>
      <c r="K18" s="81">
        <f>VLOOKUP(C18,'Main Scores'!$C:$M,9,FALSE)</f>
        <v>76</v>
      </c>
      <c r="L18" s="81">
        <f>VLOOKUP($C18,'Main Scores'!$C:$M,10,FALSE)</f>
        <v>0</v>
      </c>
      <c r="M18" s="81">
        <f t="shared" si="0"/>
        <v>76</v>
      </c>
      <c r="N18" s="92">
        <f t="shared" si="1"/>
        <v>0.69090909090909092</v>
      </c>
      <c r="O18" s="99">
        <v>5</v>
      </c>
      <c r="P18" s="81" t="str">
        <f t="shared" si="2"/>
        <v>N</v>
      </c>
      <c r="Q18" s="97">
        <f>VLOOKUP(C18,'Main Scores'!C:N,12,FALSE)-N18</f>
        <v>0</v>
      </c>
    </row>
    <row r="19" spans="1:17" x14ac:dyDescent="0.2">
      <c r="A19" s="17" t="s">
        <v>16</v>
      </c>
      <c r="B19" s="29">
        <v>0.48472222222222222</v>
      </c>
      <c r="C19" s="87">
        <v>96</v>
      </c>
      <c r="D19" s="88" t="str">
        <f>VLOOKUP(C19,'Main Scores'!C:D,2,FALSE)</f>
        <v>Vwh 1</v>
      </c>
      <c r="E19" s="88">
        <f>VLOOKUP(C19,'Main Scores'!C:E,3,FALSE)</f>
        <v>1</v>
      </c>
      <c r="F19" s="88" t="str">
        <f>VLOOKUP(C19,'Main Scores'!C:F,4,FALSE)</f>
        <v>Fiona Russell Brown</v>
      </c>
      <c r="G19" s="88" t="str">
        <f>VLOOKUP(C19,'Main Scores'!C:G,5,FALSE)</f>
        <v>Tom's Dream</v>
      </c>
      <c r="H19" s="80" t="s">
        <v>43</v>
      </c>
      <c r="I19" s="80" t="s">
        <v>36</v>
      </c>
      <c r="J19" s="88" t="str">
        <f>VLOOKUP(C19,'Main Scores'!C:H,6,FALSE)</f>
        <v>Prelim RT</v>
      </c>
      <c r="K19" s="81">
        <f>VLOOKUP(C19,'Main Scores'!$C:$M,9,FALSE)</f>
        <v>80.5</v>
      </c>
      <c r="L19" s="81">
        <f>VLOOKUP($C19,'Main Scores'!$C:$M,10,FALSE)</f>
        <v>0</v>
      </c>
      <c r="M19" s="81">
        <f t="shared" si="0"/>
        <v>80.5</v>
      </c>
      <c r="N19" s="92">
        <f t="shared" ref="N19:N21" si="3">M19/S$2</f>
        <v>0.73181818181818181</v>
      </c>
      <c r="O19" s="99">
        <v>3</v>
      </c>
      <c r="P19" s="81" t="str">
        <f t="shared" si="2"/>
        <v>N</v>
      </c>
      <c r="Q19" s="97">
        <f>VLOOKUP(C19,'Main Scores'!C:N,12,FALSE)-N19</f>
        <v>0</v>
      </c>
    </row>
    <row r="20" spans="1:17" x14ac:dyDescent="0.2">
      <c r="A20" s="17" t="s">
        <v>16</v>
      </c>
      <c r="B20" s="29">
        <v>0.48888888888888887</v>
      </c>
      <c r="C20" s="87">
        <v>99</v>
      </c>
      <c r="D20" s="88" t="str">
        <f>VLOOKUP(C20,'Main Scores'!C:D,2,FALSE)</f>
        <v>Vwh 2</v>
      </c>
      <c r="E20" s="88">
        <f>VLOOKUP(C20,'Main Scores'!C:E,3,FALSE)</f>
        <v>2</v>
      </c>
      <c r="F20" s="88" t="str">
        <f>VLOOKUP(C20,'Main Scores'!C:F,4,FALSE)</f>
        <v>Sarah Mcmurray</v>
      </c>
      <c r="G20" s="88" t="str">
        <f>VLOOKUP(C20,'Main Scores'!C:G,5,FALSE)</f>
        <v>Super love</v>
      </c>
      <c r="H20" s="80" t="s">
        <v>43</v>
      </c>
      <c r="I20" s="80" t="s">
        <v>36</v>
      </c>
      <c r="J20" s="88" t="str">
        <f>VLOOKUP(C20,'Main Scores'!C:H,6,FALSE)</f>
        <v>Prelim RT</v>
      </c>
      <c r="K20" s="81">
        <f>VLOOKUP(C20,'Main Scores'!$C:$M,9,FALSE)</f>
        <v>64</v>
      </c>
      <c r="L20" s="81">
        <f>VLOOKUP($C20,'Main Scores'!$C:$M,10,FALSE)</f>
        <v>0</v>
      </c>
      <c r="M20" s="81">
        <f t="shared" si="0"/>
        <v>64</v>
      </c>
      <c r="N20" s="92">
        <f t="shared" si="3"/>
        <v>0.58181818181818179</v>
      </c>
      <c r="O20" s="100">
        <v>13</v>
      </c>
      <c r="P20" s="81" t="str">
        <f t="shared" si="2"/>
        <v>N</v>
      </c>
      <c r="Q20" s="97">
        <f>VLOOKUP(C20,'Main Scores'!C:N,12,FALSE)-N20</f>
        <v>0</v>
      </c>
    </row>
    <row r="21" spans="1:17" x14ac:dyDescent="0.2">
      <c r="A21" s="17" t="s">
        <v>16</v>
      </c>
      <c r="B21" s="29">
        <v>0.49374999999999997</v>
      </c>
      <c r="C21" s="87">
        <v>100</v>
      </c>
      <c r="D21" s="88" t="str">
        <f>VLOOKUP(C21,'Main Scores'!C:D,2,FALSE)</f>
        <v>Vwh 2</v>
      </c>
      <c r="E21" s="88">
        <f>VLOOKUP(C21,'Main Scores'!C:E,3,FALSE)</f>
        <v>2</v>
      </c>
      <c r="F21" s="88" t="str">
        <f>VLOOKUP(C21,'Main Scores'!C:F,4,FALSE)</f>
        <v>Becky Scammell</v>
      </c>
      <c r="G21" s="88" t="str">
        <f>VLOOKUP(C21,'Main Scores'!C:G,5,FALSE)</f>
        <v>Milor De La Borie</v>
      </c>
      <c r="H21" s="80" t="s">
        <v>43</v>
      </c>
      <c r="I21" s="80" t="s">
        <v>36</v>
      </c>
      <c r="J21" s="88" t="str">
        <f>VLOOKUP(C21,'Main Scores'!C:H,6,FALSE)</f>
        <v>Prelim RT</v>
      </c>
      <c r="K21" s="81">
        <f>VLOOKUP(C21,'Main Scores'!$C:$M,9,FALSE)</f>
        <v>66</v>
      </c>
      <c r="L21" s="81">
        <f>VLOOKUP($C21,'Main Scores'!$C:$M,10,FALSE)</f>
        <v>0</v>
      </c>
      <c r="M21" s="81">
        <f t="shared" si="0"/>
        <v>66</v>
      </c>
      <c r="N21" s="92">
        <f t="shared" si="3"/>
        <v>0.6</v>
      </c>
      <c r="O21" s="100">
        <v>12</v>
      </c>
      <c r="P21" s="81" t="e">
        <f>IF(N21=#REF!,"Y","N")</f>
        <v>#REF!</v>
      </c>
      <c r="Q21" s="97">
        <f>VLOOKUP(C21,'Main Scores'!C:N,12,FALSE)-N21</f>
        <v>0</v>
      </c>
    </row>
  </sheetData>
  <sortState ref="A3:S26">
    <sortCondition ref="C3:C26"/>
  </sortState>
  <phoneticPr fontId="9" type="noConversion"/>
  <pageMargins left="0.25" right="0.25" top="0.75" bottom="0.75" header="0.3" footer="0.3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9"/>
  <sheetViews>
    <sheetView topLeftCell="F1" workbookViewId="0">
      <selection activeCell="P5" sqref="P5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25" style="8" customWidth="1"/>
    <col min="5" max="5" width="14.125" style="8" customWidth="1"/>
    <col min="6" max="6" width="25.125" style="8" customWidth="1"/>
    <col min="7" max="7" width="23.125" style="8" customWidth="1"/>
    <col min="8" max="8" width="7.625" style="8" hidden="1" customWidth="1"/>
    <col min="9" max="9" width="12.125" style="8" hidden="1" customWidth="1"/>
    <col min="10" max="10" width="7.7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5"/>
  </cols>
  <sheetData>
    <row r="1" spans="1:19" x14ac:dyDescent="0.2">
      <c r="A1" s="11"/>
      <c r="B1" s="40"/>
      <c r="C1" s="79" t="s">
        <v>311</v>
      </c>
      <c r="D1" s="80" t="s">
        <v>343</v>
      </c>
      <c r="E1" s="80"/>
      <c r="F1" s="80"/>
      <c r="G1" s="80"/>
      <c r="H1" s="80"/>
      <c r="I1" s="80"/>
      <c r="J1" s="80"/>
      <c r="K1" s="81"/>
      <c r="L1" s="81"/>
      <c r="M1" s="81"/>
      <c r="N1" s="82"/>
      <c r="O1" s="81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40</v>
      </c>
      <c r="K2" s="84" t="s">
        <v>74</v>
      </c>
      <c r="L2" s="85" t="s">
        <v>75</v>
      </c>
      <c r="M2" s="85" t="s">
        <v>76</v>
      </c>
      <c r="N2" s="86" t="s">
        <v>77</v>
      </c>
      <c r="O2" s="85" t="s">
        <v>79</v>
      </c>
      <c r="P2" s="37" t="s">
        <v>89</v>
      </c>
      <c r="Q2" s="56" t="s">
        <v>78</v>
      </c>
      <c r="R2" s="2" t="s">
        <v>326</v>
      </c>
      <c r="S2" s="9">
        <v>110</v>
      </c>
    </row>
    <row r="3" spans="1:19" x14ac:dyDescent="0.2">
      <c r="A3" s="17" t="s">
        <v>16</v>
      </c>
      <c r="B3" s="29">
        <v>0.40486111111111112</v>
      </c>
      <c r="C3" s="87">
        <v>94</v>
      </c>
      <c r="D3" s="88" t="str">
        <f>VLOOKUP(C3,'Main Scores'!C:D,2,FALSE)</f>
        <v>Severn Vale</v>
      </c>
      <c r="E3" s="88" t="str">
        <f>VLOOKUP(C3,'Main Scores'!C:E,3,FALSE)</f>
        <v>Severn Vale</v>
      </c>
      <c r="F3" s="88" t="str">
        <f>VLOOKUP(C3,'Main Scores'!C:F,4,FALSE)</f>
        <v>Sue Portch</v>
      </c>
      <c r="G3" s="88" t="str">
        <f>VLOOKUP(C3,'Main Scores'!C:G,5,FALSE)</f>
        <v>Newzflash</v>
      </c>
      <c r="H3" s="80" t="s">
        <v>43</v>
      </c>
      <c r="I3" s="80" t="s">
        <v>36</v>
      </c>
      <c r="J3" s="88" t="str">
        <f>VLOOKUP(C3,'Main Scores'!C:H,6,FALSE)</f>
        <v>Nov RT</v>
      </c>
      <c r="K3" s="81">
        <f>VLOOKUP(C3,'Main Scores'!$C:$M,9,FALSE)</f>
        <v>96</v>
      </c>
      <c r="L3" s="81"/>
      <c r="M3" s="81">
        <f t="shared" ref="M3:M18" si="0">K3+L3</f>
        <v>96</v>
      </c>
      <c r="N3" s="92">
        <f t="shared" ref="N3:N18" si="1">M3/S$2</f>
        <v>0.87272727272727268</v>
      </c>
      <c r="O3" s="81" t="s">
        <v>353</v>
      </c>
      <c r="P3" s="21">
        <v>18</v>
      </c>
      <c r="Q3" s="57">
        <f>VLOOKUP(C3,'Main Scores'!C:N,12,FALSE)-N3</f>
        <v>0</v>
      </c>
    </row>
    <row r="4" spans="1:19" x14ac:dyDescent="0.2">
      <c r="A4" s="17" t="s">
        <v>16</v>
      </c>
      <c r="B4" s="29">
        <v>0.40902777777777777</v>
      </c>
      <c r="C4" s="87">
        <v>103</v>
      </c>
      <c r="D4" s="88" t="str">
        <f>VLOOKUP(C4,'Main Scores'!C:D,2,FALSE)</f>
        <v>Wessex Gold Individual</v>
      </c>
      <c r="E4" s="88" t="str">
        <f>VLOOKUP(C4,'Main Scores'!C:E,3,FALSE)</f>
        <v>Individual</v>
      </c>
      <c r="F4" s="88" t="str">
        <f>VLOOKUP(C4,'Main Scores'!C:F,4,FALSE)</f>
        <v>Lisa Sterrow</v>
      </c>
      <c r="G4" s="88" t="str">
        <f>VLOOKUP(C4,'Main Scores'!C:G,5,FALSE)</f>
        <v>My Artful Dodger</v>
      </c>
      <c r="H4" s="80" t="s">
        <v>43</v>
      </c>
      <c r="I4" s="80" t="s">
        <v>36</v>
      </c>
      <c r="J4" s="88" t="str">
        <f>VLOOKUP(C4,'Main Scores'!C:H,6,FALSE)</f>
        <v>Nov RT</v>
      </c>
      <c r="K4" s="81">
        <f>VLOOKUP(C4,'Main Scores'!$C:$M,9,FALSE)</f>
        <v>96</v>
      </c>
      <c r="L4" s="81"/>
      <c r="M4" s="81">
        <f t="shared" si="0"/>
        <v>96</v>
      </c>
      <c r="N4" s="92">
        <f t="shared" si="1"/>
        <v>0.87272727272727268</v>
      </c>
      <c r="O4" s="142">
        <v>2</v>
      </c>
      <c r="P4" s="21">
        <v>17</v>
      </c>
      <c r="Q4" s="57">
        <f>VLOOKUP(C4,'Main Scores'!C:N,12,FALSE)-N4</f>
        <v>0</v>
      </c>
    </row>
    <row r="5" spans="1:19" x14ac:dyDescent="0.2">
      <c r="A5" s="17" t="s">
        <v>16</v>
      </c>
      <c r="B5" s="29">
        <v>0.41388888888888892</v>
      </c>
      <c r="C5" s="87">
        <v>98</v>
      </c>
      <c r="D5" s="88" t="str">
        <f>VLOOKUP(C5,'Main Scores'!C:D,2,FALSE)</f>
        <v>Vwh 1</v>
      </c>
      <c r="E5" s="88">
        <f>VLOOKUP(C5,'Main Scores'!C:E,3,FALSE)</f>
        <v>1</v>
      </c>
      <c r="F5" s="88" t="str">
        <f>VLOOKUP(C5,'Main Scores'!C:F,4,FALSE)</f>
        <v>Jude Matthews</v>
      </c>
      <c r="G5" s="88" t="str">
        <f>VLOOKUP(C5,'Main Scores'!C:G,5,FALSE)</f>
        <v>Bendigo II</v>
      </c>
      <c r="H5" s="80" t="s">
        <v>43</v>
      </c>
      <c r="I5" s="80" t="s">
        <v>36</v>
      </c>
      <c r="J5" s="88" t="str">
        <f>VLOOKUP(C5,'Main Scores'!C:H,6,FALSE)</f>
        <v>Nov RT</v>
      </c>
      <c r="K5" s="81">
        <f>VLOOKUP(C5,'Main Scores'!$C:$M,9,FALSE)</f>
        <v>95</v>
      </c>
      <c r="L5" s="81">
        <f>VLOOKUP($C5,'Main Scores'!$C:$M,10,FALSE)</f>
        <v>0</v>
      </c>
      <c r="M5" s="81">
        <f t="shared" si="0"/>
        <v>95</v>
      </c>
      <c r="N5" s="92">
        <f t="shared" si="1"/>
        <v>0.86363636363636365</v>
      </c>
      <c r="O5" s="81">
        <v>3</v>
      </c>
      <c r="P5" s="21" t="str">
        <f t="shared" ref="P3:P18" si="2">IF(N5=N6,"Y","N")</f>
        <v>N</v>
      </c>
      <c r="Q5" s="57">
        <f>VLOOKUP(C5,'Main Scores'!C:N,12,FALSE)-N5</f>
        <v>0</v>
      </c>
    </row>
    <row r="6" spans="1:19" x14ac:dyDescent="0.2">
      <c r="A6" s="17" t="s">
        <v>16</v>
      </c>
      <c r="B6" s="29">
        <v>0.41805555555555557</v>
      </c>
      <c r="C6" s="87">
        <v>86</v>
      </c>
      <c r="D6" s="88" t="str">
        <f>VLOOKUP(C6,'Main Scores'!C:D,2,FALSE)</f>
        <v>Berkeley 2</v>
      </c>
      <c r="E6" s="88">
        <f>VLOOKUP(C6,'Main Scores'!C:E,3,FALSE)</f>
        <v>2</v>
      </c>
      <c r="F6" s="88" t="str">
        <f>VLOOKUP(C6,'Main Scores'!C:F,4,FALSE)</f>
        <v>Sharon Moss</v>
      </c>
      <c r="G6" s="88" t="s">
        <v>131</v>
      </c>
      <c r="H6" s="80" t="s">
        <v>43</v>
      </c>
      <c r="I6" s="80" t="s">
        <v>36</v>
      </c>
      <c r="J6" s="88" t="str">
        <f>VLOOKUP(C6,'Main Scores'!C:H,6,FALSE)</f>
        <v>Nov RT</v>
      </c>
      <c r="K6" s="81">
        <f>VLOOKUP(C6,'Main Scores'!$C:$M,9,FALSE)</f>
        <v>94</v>
      </c>
      <c r="L6" s="81">
        <f>VLOOKUP($C6,'Main Scores'!$C:$M,10,FALSE)</f>
        <v>0</v>
      </c>
      <c r="M6" s="81">
        <f t="shared" si="0"/>
        <v>94</v>
      </c>
      <c r="N6" s="92">
        <f t="shared" si="1"/>
        <v>0.8545454545454545</v>
      </c>
      <c r="O6" s="81">
        <v>4</v>
      </c>
      <c r="P6" s="21" t="str">
        <f t="shared" si="2"/>
        <v>N</v>
      </c>
      <c r="Q6" s="57">
        <f>VLOOKUP(C6,'Main Scores'!C:N,12,FALSE)-N6</f>
        <v>0</v>
      </c>
    </row>
    <row r="7" spans="1:19" x14ac:dyDescent="0.2">
      <c r="A7" s="17" t="s">
        <v>16</v>
      </c>
      <c r="B7" s="29">
        <v>0.42291666666666666</v>
      </c>
      <c r="C7" s="87">
        <v>101</v>
      </c>
      <c r="D7" s="88" t="str">
        <f>VLOOKUP(C7,'Main Scores'!C:D,2,FALSE)</f>
        <v>Vwh 2</v>
      </c>
      <c r="E7" s="88">
        <f>VLOOKUP(C7,'Main Scores'!C:E,3,FALSE)</f>
        <v>2</v>
      </c>
      <c r="F7" s="88" t="str">
        <f>VLOOKUP(C7,'Main Scores'!C:F,4,FALSE)</f>
        <v>Jude Matthews</v>
      </c>
      <c r="G7" s="88" t="str">
        <f>VLOOKUP(C7,'Main Scores'!C:G,5,FALSE)</f>
        <v>Dare To Dream II</v>
      </c>
      <c r="H7" s="80" t="s">
        <v>43</v>
      </c>
      <c r="I7" s="80" t="s">
        <v>36</v>
      </c>
      <c r="J7" s="88" t="str">
        <f>VLOOKUP(C7,'Main Scores'!C:H,6,FALSE)</f>
        <v>Nov RT</v>
      </c>
      <c r="K7" s="81">
        <f>VLOOKUP(C7,'Main Scores'!$C:$M,9,FALSE)</f>
        <v>82.5</v>
      </c>
      <c r="L7" s="81">
        <f>VLOOKUP($C7,'Main Scores'!$C:$M,10,FALSE)</f>
        <v>0</v>
      </c>
      <c r="M7" s="81">
        <f t="shared" si="0"/>
        <v>82.5</v>
      </c>
      <c r="N7" s="92">
        <f t="shared" si="1"/>
        <v>0.75</v>
      </c>
      <c r="O7" s="81">
        <v>5</v>
      </c>
      <c r="P7" s="21" t="str">
        <f t="shared" si="2"/>
        <v>N</v>
      </c>
      <c r="Q7" s="57">
        <f>VLOOKUP(C7,'Main Scores'!C:N,12,FALSE)-N7</f>
        <v>0</v>
      </c>
    </row>
    <row r="8" spans="1:19" x14ac:dyDescent="0.2">
      <c r="A8" s="17" t="s">
        <v>16</v>
      </c>
      <c r="B8" s="29">
        <v>0.42708333333333331</v>
      </c>
      <c r="C8" s="87">
        <v>89</v>
      </c>
      <c r="D8" s="88" t="str">
        <f>VLOOKUP(C8,'Main Scores'!C:D,2,FALSE)</f>
        <v>Cotswold Edge RC</v>
      </c>
      <c r="E8" s="88" t="str">
        <f>VLOOKUP(C8,'Main Scores'!C:E,3,FALSE)</f>
        <v>Cotswold Edge</v>
      </c>
      <c r="F8" s="88" t="str">
        <f>VLOOKUP(C8,'Main Scores'!C:F,4,FALSE)</f>
        <v>Chris Clark</v>
      </c>
      <c r="G8" s="88" t="str">
        <f>VLOOKUP(C8,'Main Scores'!C:G,5,FALSE)</f>
        <v>Croesnant Carad OG</v>
      </c>
      <c r="H8" s="80" t="s">
        <v>43</v>
      </c>
      <c r="I8" s="80" t="s">
        <v>36</v>
      </c>
      <c r="J8" s="88" t="str">
        <f>VLOOKUP(C8,'Main Scores'!C:H,6,FALSE)</f>
        <v>Nov RT</v>
      </c>
      <c r="K8" s="81">
        <f>VLOOKUP(C8,'Main Scores'!$C:$M,9,FALSE)</f>
        <v>81.5</v>
      </c>
      <c r="L8" s="81">
        <f>VLOOKUP($C8,'Main Scores'!$C:$M,10,FALSE)</f>
        <v>0</v>
      </c>
      <c r="M8" s="81">
        <f t="shared" si="0"/>
        <v>81.5</v>
      </c>
      <c r="N8" s="92">
        <f t="shared" si="1"/>
        <v>0.74090909090909096</v>
      </c>
      <c r="O8" s="81">
        <v>6</v>
      </c>
      <c r="P8" s="21" t="str">
        <f t="shared" si="2"/>
        <v>Y</v>
      </c>
      <c r="Q8" s="57">
        <f>VLOOKUP(C8,'Main Scores'!C:N,12,FALSE)-N8</f>
        <v>0</v>
      </c>
    </row>
    <row r="9" spans="1:19" x14ac:dyDescent="0.2">
      <c r="A9" s="17" t="s">
        <v>16</v>
      </c>
      <c r="B9" s="29">
        <v>0.43194444444444446</v>
      </c>
      <c r="C9" s="87">
        <v>90</v>
      </c>
      <c r="D9" s="88" t="str">
        <f>VLOOKUP(C9,'Main Scores'!C:D,2,FALSE)</f>
        <v>Cotswold Edge RC</v>
      </c>
      <c r="E9" s="88" t="str">
        <f>VLOOKUP(C9,'Main Scores'!C:E,3,FALSE)</f>
        <v>Cotswold Edge</v>
      </c>
      <c r="F9" s="88" t="str">
        <f>VLOOKUP(C9,'Main Scores'!C:F,4,FALSE)</f>
        <v>Rachel Tuck</v>
      </c>
      <c r="G9" s="88" t="str">
        <f>VLOOKUP(C9,'Main Scores'!C:G,5,FALSE)</f>
        <v>Kilcakill Kylie</v>
      </c>
      <c r="H9" s="80" t="s">
        <v>43</v>
      </c>
      <c r="I9" s="80" t="s">
        <v>36</v>
      </c>
      <c r="J9" s="88" t="str">
        <f>VLOOKUP(C9,'Main Scores'!C:H,6,FALSE)</f>
        <v>Nov RT</v>
      </c>
      <c r="K9" s="81">
        <f>VLOOKUP(C9,'Main Scores'!$C:$M,9,FALSE)</f>
        <v>81.5</v>
      </c>
      <c r="L9" s="81">
        <f>VLOOKUP($C9,'Main Scores'!$C:$M,10,FALSE)</f>
        <v>0</v>
      </c>
      <c r="M9" s="81">
        <f t="shared" si="0"/>
        <v>81.5</v>
      </c>
      <c r="N9" s="92">
        <f t="shared" si="1"/>
        <v>0.74090909090909096</v>
      </c>
      <c r="O9" s="81">
        <v>6</v>
      </c>
      <c r="P9" s="21" t="str">
        <f t="shared" si="2"/>
        <v>N</v>
      </c>
      <c r="Q9" s="57">
        <f>VLOOKUP(C9,'Main Scores'!C:N,12,FALSE)-N9</f>
        <v>0</v>
      </c>
    </row>
    <row r="10" spans="1:19" x14ac:dyDescent="0.2">
      <c r="A10" s="17" t="s">
        <v>16</v>
      </c>
      <c r="B10" s="29">
        <v>0.43611111111111112</v>
      </c>
      <c r="C10" s="87">
        <v>74</v>
      </c>
      <c r="D10" s="88" t="str">
        <f>VLOOKUP(C10,'Main Scores'!C:D,2,FALSE)</f>
        <v>Bath 1</v>
      </c>
      <c r="E10" s="88">
        <f>VLOOKUP(C10,'Main Scores'!C:E,3,FALSE)</f>
        <v>1</v>
      </c>
      <c r="F10" s="88" t="str">
        <f>VLOOKUP(C10,'Main Scores'!C:F,4,FALSE)</f>
        <v>Jenny Pickup</v>
      </c>
      <c r="G10" s="88" t="str">
        <f>VLOOKUP(C10,'Main Scores'!C:G,5,FALSE)</f>
        <v>Flightline Lucas</v>
      </c>
      <c r="H10" s="80" t="s">
        <v>43</v>
      </c>
      <c r="I10" s="80" t="s">
        <v>36</v>
      </c>
      <c r="J10" s="88" t="str">
        <f>VLOOKUP(C10,'Main Scores'!C:H,6,FALSE)</f>
        <v>Nov RT</v>
      </c>
      <c r="K10" s="81">
        <f>VLOOKUP(C10,'Main Scores'!$C:$M,9,FALSE)</f>
        <v>81</v>
      </c>
      <c r="L10" s="81">
        <f>VLOOKUP($C10,'Main Scores'!$C:$M,10,FALSE)</f>
        <v>0</v>
      </c>
      <c r="M10" s="81">
        <f t="shared" si="0"/>
        <v>81</v>
      </c>
      <c r="N10" s="92">
        <f t="shared" si="1"/>
        <v>0.73636363636363633</v>
      </c>
      <c r="O10" s="81">
        <v>7</v>
      </c>
      <c r="P10" s="21" t="str">
        <f t="shared" si="2"/>
        <v>N</v>
      </c>
      <c r="Q10" s="57">
        <f>VLOOKUP(C10,'Main Scores'!C:N,12,FALSE)-N10</f>
        <v>0</v>
      </c>
    </row>
    <row r="11" spans="1:19" x14ac:dyDescent="0.2">
      <c r="A11" s="17" t="s">
        <v>16</v>
      </c>
      <c r="B11" s="29">
        <v>0.44097222222222227</v>
      </c>
      <c r="C11" s="87">
        <v>81</v>
      </c>
      <c r="D11" s="88" t="str">
        <f>VLOOKUP(C11,'Main Scores'!C:D,2,FALSE)</f>
        <v>Berkeley 1</v>
      </c>
      <c r="E11" s="88">
        <f>VLOOKUP(C11,'Main Scores'!C:E,3,FALSE)</f>
        <v>1</v>
      </c>
      <c r="F11" s="88" t="str">
        <f>VLOOKUP(C11,'Main Scores'!C:F,4,FALSE)</f>
        <v>Aimee Conlan</v>
      </c>
      <c r="G11" s="88" t="str">
        <f>VLOOKUP(C11,'Main Scores'!C:G,5,FALSE)</f>
        <v>Tricky Business</v>
      </c>
      <c r="H11" s="80" t="s">
        <v>43</v>
      </c>
      <c r="I11" s="80" t="s">
        <v>36</v>
      </c>
      <c r="J11" s="88" t="str">
        <f>VLOOKUP(C11,'Main Scores'!C:H,6,FALSE)</f>
        <v>Nov RT</v>
      </c>
      <c r="K11" s="81">
        <f>VLOOKUP(C11,'Main Scores'!$C:$M,9,FALSE)</f>
        <v>78.5</v>
      </c>
      <c r="L11" s="81">
        <f>VLOOKUP($C11,'Main Scores'!$C:$M,10,FALSE)</f>
        <v>0</v>
      </c>
      <c r="M11" s="81">
        <f t="shared" si="0"/>
        <v>78.5</v>
      </c>
      <c r="N11" s="92">
        <f t="shared" si="1"/>
        <v>0.71363636363636362</v>
      </c>
      <c r="O11" s="81">
        <v>8</v>
      </c>
      <c r="P11" s="21" t="str">
        <f t="shared" si="2"/>
        <v>N</v>
      </c>
      <c r="Q11" s="57">
        <f>VLOOKUP(C11,'Main Scores'!C:N,12,FALSE)-N11</f>
        <v>0</v>
      </c>
    </row>
    <row r="12" spans="1:19" x14ac:dyDescent="0.2">
      <c r="A12" s="17" t="s">
        <v>16</v>
      </c>
      <c r="B12" s="29">
        <v>0.44513888888888892</v>
      </c>
      <c r="C12" s="87">
        <v>97</v>
      </c>
      <c r="D12" s="88" t="str">
        <f>VLOOKUP(C12,'Main Scores'!C:D,2,FALSE)</f>
        <v>Vwh 1</v>
      </c>
      <c r="E12" s="88">
        <f>VLOOKUP(C12,'Main Scores'!C:E,3,FALSE)</f>
        <v>1</v>
      </c>
      <c r="F12" s="88" t="str">
        <f>VLOOKUP(C12,'Main Scores'!C:F,4,FALSE)</f>
        <v>Marianna Gaussen</v>
      </c>
      <c r="G12" s="88" t="str">
        <f>VLOOKUP(C12,'Main Scores'!C:G,5,FALSE)</f>
        <v>Porta Dela</v>
      </c>
      <c r="H12" s="80" t="s">
        <v>43</v>
      </c>
      <c r="I12" s="80" t="s">
        <v>36</v>
      </c>
      <c r="J12" s="88" t="str">
        <f>VLOOKUP(C12,'Main Scores'!C:H,6,FALSE)</f>
        <v>Nov RT</v>
      </c>
      <c r="K12" s="81">
        <f>VLOOKUP(C12,'Main Scores'!$C:$M,9,FALSE)</f>
        <v>75.5</v>
      </c>
      <c r="L12" s="81">
        <f>VLOOKUP($C12,'Main Scores'!$C:$M,10,FALSE)</f>
        <v>0</v>
      </c>
      <c r="M12" s="81">
        <f t="shared" si="0"/>
        <v>75.5</v>
      </c>
      <c r="N12" s="92">
        <f t="shared" si="1"/>
        <v>0.6863636363636364</v>
      </c>
      <c r="O12" s="142">
        <v>9</v>
      </c>
      <c r="P12" s="21" t="str">
        <f t="shared" si="2"/>
        <v>N</v>
      </c>
      <c r="Q12" s="57">
        <f>VLOOKUP(C12,'Main Scores'!C:N,12,FALSE)-N12</f>
        <v>0</v>
      </c>
    </row>
    <row r="13" spans="1:19" x14ac:dyDescent="0.2">
      <c r="A13" s="17" t="s">
        <v>16</v>
      </c>
      <c r="B13" s="29">
        <v>0.44930555555555557</v>
      </c>
      <c r="C13" s="87">
        <v>73</v>
      </c>
      <c r="D13" s="88" t="str">
        <f>VLOOKUP(C13,'Main Scores'!C:D,2,FALSE)</f>
        <v>Bath 1</v>
      </c>
      <c r="E13" s="88">
        <f>VLOOKUP(C13,'Main Scores'!C:E,3,FALSE)</f>
        <v>1</v>
      </c>
      <c r="F13" s="88" t="str">
        <f>VLOOKUP(C13,'Main Scores'!C:F,4,FALSE)</f>
        <v>Georgina Bryce</v>
      </c>
      <c r="G13" s="88" t="str">
        <f>VLOOKUP(C13,'Main Scores'!C:G,5,FALSE)</f>
        <v>Trefaldwin Dylan</v>
      </c>
      <c r="H13" s="80" t="s">
        <v>43</v>
      </c>
      <c r="I13" s="80" t="s">
        <v>36</v>
      </c>
      <c r="J13" s="88" t="str">
        <f>VLOOKUP(C13,'Main Scores'!C:H,6,FALSE)</f>
        <v>Nov RT</v>
      </c>
      <c r="K13" s="81">
        <f>VLOOKUP(C13,'Main Scores'!$C:$M,9,FALSE)</f>
        <v>73</v>
      </c>
      <c r="L13" s="81">
        <f>VLOOKUP($C13,'Main Scores'!$C:$M,10,FALSE)</f>
        <v>0</v>
      </c>
      <c r="M13" s="81">
        <f t="shared" si="0"/>
        <v>73</v>
      </c>
      <c r="N13" s="92">
        <f t="shared" si="1"/>
        <v>0.66363636363636369</v>
      </c>
      <c r="O13" s="81">
        <v>10</v>
      </c>
      <c r="P13" s="21" t="str">
        <f t="shared" si="2"/>
        <v>N</v>
      </c>
      <c r="Q13" s="57">
        <f>VLOOKUP(C13,'Main Scores'!C:N,12,FALSE)-N13</f>
        <v>0</v>
      </c>
    </row>
    <row r="14" spans="1:19" x14ac:dyDescent="0.2">
      <c r="A14" s="17" t="s">
        <v>16</v>
      </c>
      <c r="B14" s="29">
        <v>0.45347222222222222</v>
      </c>
      <c r="C14" s="87">
        <v>93</v>
      </c>
      <c r="D14" s="88" t="str">
        <f>VLOOKUP(C14,'Main Scores'!C:D,2,FALSE)</f>
        <v>Severn Vale</v>
      </c>
      <c r="E14" s="88" t="str">
        <f>VLOOKUP(C14,'Main Scores'!C:E,3,FALSE)</f>
        <v>Severn Vale</v>
      </c>
      <c r="F14" s="88" t="str">
        <f>VLOOKUP(C14,'Main Scores'!C:F,4,FALSE)</f>
        <v>Lucy Wilcox</v>
      </c>
      <c r="G14" s="88" t="str">
        <f>VLOOKUP(C14,'Main Scores'!C:G,5,FALSE)</f>
        <v>Kalamari</v>
      </c>
      <c r="H14" s="80" t="s">
        <v>43</v>
      </c>
      <c r="I14" s="80" t="s">
        <v>36</v>
      </c>
      <c r="J14" s="88" t="str">
        <f>VLOOKUP(C14,'Main Scores'!C:H,6,FALSE)</f>
        <v>Nov RT</v>
      </c>
      <c r="K14" s="81">
        <f>VLOOKUP(C14,'Main Scores'!$C:$M,9,FALSE)</f>
        <v>72</v>
      </c>
      <c r="L14" s="81">
        <f>VLOOKUP($C14,'Main Scores'!$C:$M,10,FALSE)</f>
        <v>0</v>
      </c>
      <c r="M14" s="81">
        <f t="shared" si="0"/>
        <v>72</v>
      </c>
      <c r="N14" s="92">
        <f t="shared" si="1"/>
        <v>0.65454545454545454</v>
      </c>
      <c r="O14" s="142">
        <v>11</v>
      </c>
      <c r="P14" s="21" t="str">
        <f t="shared" si="2"/>
        <v>N</v>
      </c>
      <c r="Q14" s="57">
        <f>VLOOKUP(C14,'Main Scores'!C:N,12,FALSE)-N14</f>
        <v>0</v>
      </c>
    </row>
    <row r="15" spans="1:19" x14ac:dyDescent="0.2">
      <c r="A15" s="17" t="s">
        <v>16</v>
      </c>
      <c r="B15" s="29">
        <v>0.46666666666666662</v>
      </c>
      <c r="C15" s="87">
        <v>78</v>
      </c>
      <c r="D15" s="88" t="str">
        <f>VLOOKUP(C15,'Main Scores'!C:D,2,FALSE)</f>
        <v>Bath 2</v>
      </c>
      <c r="E15" s="88">
        <f>VLOOKUP(C15,'Main Scores'!C:E,3,FALSE)</f>
        <v>2</v>
      </c>
      <c r="F15" s="88" t="str">
        <f>VLOOKUP(C15,'Main Scores'!C:F,4,FALSE)</f>
        <v>Jen Watkins</v>
      </c>
      <c r="G15" s="88" t="str">
        <f>VLOOKUP(C15,'Main Scores'!C:G,5,FALSE)</f>
        <v>Rolex free</v>
      </c>
      <c r="H15" s="80" t="s">
        <v>43</v>
      </c>
      <c r="I15" s="80" t="s">
        <v>36</v>
      </c>
      <c r="J15" s="88" t="str">
        <f>VLOOKUP(C15,'Main Scores'!C:H,6,FALSE)</f>
        <v>Nov RT</v>
      </c>
      <c r="K15" s="81">
        <f>VLOOKUP(C15,'Main Scores'!$C:$M,9,FALSE)</f>
        <v>70.5</v>
      </c>
      <c r="L15" s="81">
        <f>VLOOKUP($C15,'Main Scores'!$C:$M,10,FALSE)</f>
        <v>0</v>
      </c>
      <c r="M15" s="81">
        <f t="shared" si="0"/>
        <v>70.5</v>
      </c>
      <c r="N15" s="92">
        <f t="shared" si="1"/>
        <v>0.64090909090909087</v>
      </c>
      <c r="O15" s="142">
        <v>12</v>
      </c>
      <c r="P15" s="21" t="str">
        <f t="shared" si="2"/>
        <v>Y</v>
      </c>
      <c r="Q15" s="57">
        <f>VLOOKUP(C15,'Main Scores'!C:N,12,FALSE)-N15</f>
        <v>0</v>
      </c>
    </row>
    <row r="16" spans="1:19" x14ac:dyDescent="0.2">
      <c r="A16" s="17" t="s">
        <v>16</v>
      </c>
      <c r="B16" s="29">
        <v>0.47083333333333338</v>
      </c>
      <c r="C16" s="87">
        <v>82</v>
      </c>
      <c r="D16" s="88" t="str">
        <f>VLOOKUP(C16,'Main Scores'!C:D,2,FALSE)</f>
        <v>Berkeley 1</v>
      </c>
      <c r="E16" s="88">
        <f>VLOOKUP(C16,'Main Scores'!C:E,3,FALSE)</f>
        <v>1</v>
      </c>
      <c r="F16" s="88" t="str">
        <f>VLOOKUP(C16,'Main Scores'!C:F,4,FALSE)</f>
        <v>Jackie Grose</v>
      </c>
      <c r="G16" s="88" t="str">
        <f>VLOOKUP(C16,'Main Scores'!C:G,5,FALSE)</f>
        <v>Gentle Warrior</v>
      </c>
      <c r="H16" s="80" t="s">
        <v>43</v>
      </c>
      <c r="I16" s="80" t="s">
        <v>36</v>
      </c>
      <c r="J16" s="88" t="str">
        <f>VLOOKUP(C16,'Main Scores'!C:H,6,FALSE)</f>
        <v>Nov RT</v>
      </c>
      <c r="K16" s="81">
        <f>VLOOKUP(C16,'Main Scores'!$C:$M,9,FALSE)</f>
        <v>70.5</v>
      </c>
      <c r="L16" s="81">
        <f>VLOOKUP($C16,'Main Scores'!$C:$M,10,FALSE)</f>
        <v>0</v>
      </c>
      <c r="M16" s="81">
        <f t="shared" si="0"/>
        <v>70.5</v>
      </c>
      <c r="N16" s="92">
        <f t="shared" si="1"/>
        <v>0.64090909090909087</v>
      </c>
      <c r="O16" s="81">
        <v>13</v>
      </c>
      <c r="P16" s="21" t="str">
        <f t="shared" si="2"/>
        <v>N</v>
      </c>
      <c r="Q16" s="57">
        <f>VLOOKUP(C16,'Main Scores'!C:N,12,FALSE)-N16</f>
        <v>0</v>
      </c>
    </row>
    <row r="17" spans="1:17" x14ac:dyDescent="0.2">
      <c r="A17" s="17" t="s">
        <v>16</v>
      </c>
      <c r="B17" s="29">
        <v>0.47569444444444442</v>
      </c>
      <c r="C17" s="87">
        <v>77</v>
      </c>
      <c r="D17" s="88" t="str">
        <f>VLOOKUP(C17,'Main Scores'!C:D,2,FALSE)</f>
        <v>Bath 2</v>
      </c>
      <c r="E17" s="88">
        <f>VLOOKUP(C17,'Main Scores'!C:E,3,FALSE)</f>
        <v>2</v>
      </c>
      <c r="F17" s="88" t="str">
        <f>VLOOKUP(C17,'Main Scores'!C:F,4,FALSE)</f>
        <v>Rachel James</v>
      </c>
      <c r="G17" s="88" t="str">
        <f>VLOOKUP(C17,'Main Scores'!C:G,5,FALSE)</f>
        <v>Alone</v>
      </c>
      <c r="H17" s="80" t="s">
        <v>43</v>
      </c>
      <c r="I17" s="80" t="s">
        <v>36</v>
      </c>
      <c r="J17" s="88" t="str">
        <f>VLOOKUP(C17,'Main Scores'!C:H,6,FALSE)</f>
        <v>Nov RT</v>
      </c>
      <c r="K17" s="81">
        <f>VLOOKUP(C17,'Main Scores'!$C:$M,9,FALSE)</f>
        <v>65.5</v>
      </c>
      <c r="L17" s="81">
        <f>VLOOKUP($C17,'Main Scores'!$C:$M,10,FALSE)</f>
        <v>0</v>
      </c>
      <c r="M17" s="81">
        <f t="shared" si="0"/>
        <v>65.5</v>
      </c>
      <c r="N17" s="92">
        <f t="shared" si="1"/>
        <v>0.59545454545454546</v>
      </c>
      <c r="O17" s="142">
        <v>14</v>
      </c>
      <c r="P17" s="21" t="str">
        <f t="shared" si="2"/>
        <v>N</v>
      </c>
      <c r="Q17" s="57">
        <f>VLOOKUP(C17,'Main Scores'!C:N,12,FALSE)-N17</f>
        <v>0</v>
      </c>
    </row>
    <row r="18" spans="1:17" x14ac:dyDescent="0.2">
      <c r="A18" s="17" t="s">
        <v>16</v>
      </c>
      <c r="B18" s="29">
        <v>0.47986111111111113</v>
      </c>
      <c r="C18" s="87">
        <v>85</v>
      </c>
      <c r="D18" s="88" t="str">
        <f>VLOOKUP(C18,'Main Scores'!C:D,2,FALSE)</f>
        <v>Berkeley 2</v>
      </c>
      <c r="E18" s="88">
        <f>VLOOKUP(C18,'Main Scores'!C:E,3,FALSE)</f>
        <v>2</v>
      </c>
      <c r="F18" s="88" t="str">
        <f>VLOOKUP(C18,'Main Scores'!C:F,4,FALSE)</f>
        <v>Joy Smart</v>
      </c>
      <c r="G18" s="88" t="str">
        <f>VLOOKUP(C18,'Main Scores'!C:G,5,FALSE)</f>
        <v>Peaches Blue Boy</v>
      </c>
      <c r="H18" s="80" t="s">
        <v>43</v>
      </c>
      <c r="I18" s="80" t="s">
        <v>36</v>
      </c>
      <c r="J18" s="88" t="str">
        <f>VLOOKUP(C18,'Main Scores'!C:H,6,FALSE)</f>
        <v>Nov RT</v>
      </c>
      <c r="K18" s="81">
        <f>VLOOKUP(C18,'Main Scores'!$C:$M,9,FALSE)</f>
        <v>64</v>
      </c>
      <c r="L18" s="81">
        <f>VLOOKUP($C18,'Main Scores'!$C:$M,10,FALSE)</f>
        <v>0</v>
      </c>
      <c r="M18" s="81">
        <f t="shared" si="0"/>
        <v>64</v>
      </c>
      <c r="N18" s="92">
        <f t="shared" si="1"/>
        <v>0.58181818181818179</v>
      </c>
      <c r="O18" s="81">
        <v>15</v>
      </c>
      <c r="P18" s="21" t="str">
        <f t="shared" si="2"/>
        <v>N</v>
      </c>
      <c r="Q18" s="57">
        <f>VLOOKUP(C18,'Main Scores'!C:N,12,FALSE)-N18</f>
        <v>0</v>
      </c>
    </row>
    <row r="19" spans="1:17" x14ac:dyDescent="0.2">
      <c r="A19" s="17" t="s">
        <v>16</v>
      </c>
      <c r="B19" s="29">
        <v>0.48472222222222222</v>
      </c>
      <c r="C19" s="87">
        <v>102</v>
      </c>
      <c r="D19" s="88" t="str">
        <f>VLOOKUP(C19,'Main Scores'!C:D,2,FALSE)</f>
        <v>Vwh 2</v>
      </c>
      <c r="E19" s="88">
        <f>VLOOKUP(C19,'Main Scores'!C:E,3,FALSE)</f>
        <v>2</v>
      </c>
      <c r="F19" s="88" t="str">
        <f>VLOOKUP(C19,'Main Scores'!C:F,4,FALSE)</f>
        <v>Angela Clark</v>
      </c>
      <c r="G19" s="88" t="str">
        <f>VLOOKUP(C19,'Main Scores'!C:G,5,FALSE)</f>
        <v>Lexie</v>
      </c>
      <c r="H19" s="80" t="s">
        <v>43</v>
      </c>
      <c r="I19" s="80" t="s">
        <v>36</v>
      </c>
      <c r="J19" s="88" t="str">
        <f>VLOOKUP(C19,'Main Scores'!C:H,6,FALSE)</f>
        <v>Nov RT</v>
      </c>
      <c r="K19" s="81">
        <f>VLOOKUP(C19,'Main Scores'!$C:$M,9,FALSE)</f>
        <v>0</v>
      </c>
      <c r="L19" s="81">
        <f>VLOOKUP($C19,'Main Scores'!$C:$M,10,FALSE)</f>
        <v>0</v>
      </c>
      <c r="M19" s="81" t="s">
        <v>330</v>
      </c>
      <c r="N19" s="92" t="s">
        <v>330</v>
      </c>
      <c r="O19" s="142"/>
      <c r="P19" s="21" t="e">
        <f>IF(N19=#REF!,"Y","N")</f>
        <v>#REF!</v>
      </c>
      <c r="Q19" s="57" t="e">
        <f>VLOOKUP(C19,'Main Scores'!C:N,12,FALSE)-N19</f>
        <v>#VALUE!</v>
      </c>
    </row>
  </sheetData>
  <sortState ref="C3:O19">
    <sortCondition descending="1" ref="N3:N19"/>
  </sortState>
  <phoneticPr fontId="9" type="noConversion"/>
  <pageMargins left="0.25" right="0.25" top="0.75" bottom="0.75" header="0.3" footer="0.3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28"/>
  <sheetViews>
    <sheetView topLeftCell="C1" zoomScaleNormal="100" workbookViewId="0">
      <selection activeCell="O3" sqref="O3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625" style="8" customWidth="1"/>
    <col min="5" max="5" width="14.125" style="8" customWidth="1"/>
    <col min="6" max="6" width="19.25" style="8" customWidth="1"/>
    <col min="7" max="7" width="26.875" style="8" customWidth="1"/>
    <col min="8" max="8" width="7.625" style="8" hidden="1" customWidth="1"/>
    <col min="9" max="9" width="12.125" style="8" hidden="1" customWidth="1"/>
    <col min="10" max="10" width="8.37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79" t="s">
        <v>315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81"/>
      <c r="P1" s="21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13</v>
      </c>
      <c r="K2" s="84" t="s">
        <v>74</v>
      </c>
      <c r="L2" s="85" t="s">
        <v>75</v>
      </c>
      <c r="M2" s="85" t="s">
        <v>76</v>
      </c>
      <c r="N2" s="86" t="s">
        <v>77</v>
      </c>
      <c r="O2" s="85" t="s">
        <v>79</v>
      </c>
      <c r="P2" s="37" t="s">
        <v>89</v>
      </c>
      <c r="Q2" s="53" t="s">
        <v>78</v>
      </c>
      <c r="R2" s="2" t="s">
        <v>41</v>
      </c>
      <c r="S2" s="9">
        <v>260</v>
      </c>
    </row>
    <row r="3" spans="1:19" x14ac:dyDescent="0.2">
      <c r="A3" s="17" t="s">
        <v>15</v>
      </c>
      <c r="B3" s="29">
        <v>0.46180555555555558</v>
      </c>
      <c r="C3" s="87">
        <v>113</v>
      </c>
      <c r="D3" s="88" t="str">
        <f>VLOOKUP(C3,'Main Scores'!C:D,2,FALSE)</f>
        <v>Berkeley 1</v>
      </c>
      <c r="E3" s="88">
        <f>VLOOKUP(C3,'Main Scores'!C:E,3,FALSE)</f>
        <v>1</v>
      </c>
      <c r="F3" s="88" t="str">
        <f>VLOOKUP(C3,'Main Scores'!C:F,4,FALSE)</f>
        <v>Aimee Conlon</v>
      </c>
      <c r="G3" s="88" t="str">
        <f>VLOOKUP(C3,'Main Scores'!C:G,5,FALSE)</f>
        <v>Tricky Business</v>
      </c>
      <c r="H3" s="80" t="s">
        <v>41</v>
      </c>
      <c r="I3" s="80" t="s">
        <v>35</v>
      </c>
      <c r="J3" s="88" t="str">
        <f>VLOOKUP(C3,'Main Scores'!C:H,6,FALSE)</f>
        <v>N24</v>
      </c>
      <c r="K3" s="81">
        <f>VLOOKUP(C3,'Main Scores'!$C:$M,9,FALSE)</f>
        <v>119.5</v>
      </c>
      <c r="L3" s="81">
        <f>VLOOKUP($C3,'Main Scores'!$C:$M,10,FALSE)</f>
        <v>67</v>
      </c>
      <c r="M3" s="81">
        <f t="shared" ref="M3:M16" si="0">K3+L3</f>
        <v>186.5</v>
      </c>
      <c r="N3" s="92">
        <f t="shared" ref="N3:N16" si="1">M3/S$2</f>
        <v>0.71730769230769231</v>
      </c>
      <c r="O3" s="81" t="s">
        <v>353</v>
      </c>
      <c r="P3" s="21" t="str">
        <f>IF(N3=N4,"Y","N")</f>
        <v>N</v>
      </c>
      <c r="Q3" s="54">
        <f>VLOOKUP(C3,'Main Scores'!C:N,12,FALSE)-N3</f>
        <v>0</v>
      </c>
    </row>
    <row r="4" spans="1:19" x14ac:dyDescent="0.2">
      <c r="A4" s="17" t="s">
        <v>15</v>
      </c>
      <c r="B4" s="29">
        <v>0.46666666666666662</v>
      </c>
      <c r="C4" s="87">
        <v>109</v>
      </c>
      <c r="D4" s="88" t="str">
        <f>VLOOKUP(C4,'Main Scores'!C:D,2,FALSE)</f>
        <v>Bath 1</v>
      </c>
      <c r="E4" s="88">
        <f>VLOOKUP(C4,'Main Scores'!C:E,3,FALSE)</f>
        <v>1</v>
      </c>
      <c r="F4" s="88" t="str">
        <f>VLOOKUP(C4,'Main Scores'!C:F,4,FALSE)</f>
        <v>Jenny Pickup</v>
      </c>
      <c r="G4" s="88" t="str">
        <f>VLOOKUP(C4,'Main Scores'!C:G,5,FALSE)</f>
        <v>Flightline Lucas</v>
      </c>
      <c r="H4" s="80" t="s">
        <v>41</v>
      </c>
      <c r="I4" s="80" t="s">
        <v>35</v>
      </c>
      <c r="J4" s="88" t="str">
        <f>VLOOKUP(C4,'Main Scores'!C:H,6,FALSE)</f>
        <v>N24</v>
      </c>
      <c r="K4" s="81">
        <f>VLOOKUP(C4,'Main Scores'!$C:$M,9,FALSE)</f>
        <v>117.5</v>
      </c>
      <c r="L4" s="81">
        <f>VLOOKUP($C4,'Main Scores'!$C:$M,10,FALSE)</f>
        <v>62.5</v>
      </c>
      <c r="M4" s="81">
        <f t="shared" si="0"/>
        <v>180</v>
      </c>
      <c r="N4" s="92">
        <f t="shared" si="1"/>
        <v>0.69230769230769229</v>
      </c>
      <c r="O4" s="81">
        <v>2</v>
      </c>
      <c r="P4" s="21" t="str">
        <f>IF(N4=N5,"Y","N")</f>
        <v>Y</v>
      </c>
      <c r="Q4" s="54">
        <f>VLOOKUP(C4,'Main Scores'!C:N,12,FALSE)-N4</f>
        <v>0</v>
      </c>
    </row>
    <row r="5" spans="1:19" x14ac:dyDescent="0.2">
      <c r="A5" s="17" t="s">
        <v>15</v>
      </c>
      <c r="B5" s="29">
        <v>0.47083333333333338</v>
      </c>
      <c r="C5" s="87">
        <v>117</v>
      </c>
      <c r="D5" s="88" t="str">
        <f>VLOOKUP(C5,'Main Scores'!C:D,2,FALSE)</f>
        <v>Berkeley Individual</v>
      </c>
      <c r="E5" s="88" t="str">
        <f>VLOOKUP(C5,'Main Scores'!C:E,3,FALSE)</f>
        <v>Individual HC</v>
      </c>
      <c r="F5" s="88" t="str">
        <f>VLOOKUP(C5,'Main Scores'!C:F,4,FALSE)</f>
        <v>Sam Gibbs</v>
      </c>
      <c r="G5" s="88" t="str">
        <f>VLOOKUP(C5,'Main Scores'!C:G,5,FALSE)</f>
        <v>Emilius</v>
      </c>
      <c r="H5" s="80" t="s">
        <v>41</v>
      </c>
      <c r="I5" s="80" t="s">
        <v>35</v>
      </c>
      <c r="J5" s="88" t="str">
        <f>VLOOKUP(C5,'Main Scores'!C:H,6,FALSE)</f>
        <v>N24</v>
      </c>
      <c r="K5" s="81">
        <f>VLOOKUP(C5,'Main Scores'!$C:$M,9,FALSE)</f>
        <v>115.5</v>
      </c>
      <c r="L5" s="81">
        <f>VLOOKUP($C5,'Main Scores'!$C:$M,10,FALSE)</f>
        <v>64.5</v>
      </c>
      <c r="M5" s="81">
        <f t="shared" si="0"/>
        <v>180</v>
      </c>
      <c r="N5" s="92">
        <f t="shared" si="1"/>
        <v>0.69230769230769229</v>
      </c>
      <c r="O5" s="81" t="s">
        <v>339</v>
      </c>
      <c r="P5" s="21" t="s">
        <v>348</v>
      </c>
      <c r="Q5" s="54">
        <f>VLOOKUP(C5,'Main Scores'!C:N,12,FALSE)-N5</f>
        <v>0</v>
      </c>
    </row>
    <row r="6" spans="1:19" x14ac:dyDescent="0.2">
      <c r="A6" s="17" t="s">
        <v>15</v>
      </c>
      <c r="B6" s="29">
        <v>0.47569444444444442</v>
      </c>
      <c r="C6" s="87">
        <v>111</v>
      </c>
      <c r="D6" s="88" t="str">
        <f>VLOOKUP(C6,'Main Scores'!C:D,2,FALSE)</f>
        <v>Bath 2</v>
      </c>
      <c r="E6" s="88">
        <f>VLOOKUP(C6,'Main Scores'!C:E,3,FALSE)</f>
        <v>2</v>
      </c>
      <c r="F6" s="88" t="str">
        <f>VLOOKUP(C6,'Main Scores'!C:F,4,FALSE)</f>
        <v xml:space="preserve">Sharon Blake </v>
      </c>
      <c r="G6" s="88" t="str">
        <f>VLOOKUP(C6,'Main Scores'!C:G,5,FALSE)</f>
        <v>Louistic Lounges</v>
      </c>
      <c r="H6" s="80" t="s">
        <v>41</v>
      </c>
      <c r="I6" s="80" t="s">
        <v>35</v>
      </c>
      <c r="J6" s="88" t="str">
        <f>VLOOKUP(C6,'Main Scores'!C:H,6,FALSE)</f>
        <v>N24</v>
      </c>
      <c r="K6" s="81">
        <f>VLOOKUP(C6,'Main Scores'!$C:$M,9,FALSE)</f>
        <v>114.5</v>
      </c>
      <c r="L6" s="81">
        <f>VLOOKUP($C6,'Main Scores'!$C:$M,10,FALSE)</f>
        <v>60</v>
      </c>
      <c r="M6" s="81">
        <f t="shared" si="0"/>
        <v>174.5</v>
      </c>
      <c r="N6" s="92">
        <f t="shared" si="1"/>
        <v>0.6711538461538461</v>
      </c>
      <c r="O6" s="81">
        <v>3</v>
      </c>
      <c r="P6" s="21" t="str">
        <f t="shared" ref="P6:P16" si="2">IF(N6=N7,"Y","N")</f>
        <v>Y</v>
      </c>
      <c r="Q6" s="54">
        <f>VLOOKUP(C6,'Main Scores'!C:N,12,FALSE)-N6</f>
        <v>0</v>
      </c>
    </row>
    <row r="7" spans="1:19" x14ac:dyDescent="0.2">
      <c r="A7" s="17" t="s">
        <v>15</v>
      </c>
      <c r="B7" s="29">
        <v>0.47986111111111113</v>
      </c>
      <c r="C7" s="87">
        <v>152</v>
      </c>
      <c r="D7" s="88" t="str">
        <f>VLOOKUP(C7,'Main Scores'!C:D,2,FALSE)</f>
        <v>Kingsleaze</v>
      </c>
      <c r="E7" s="88" t="str">
        <f>VLOOKUP(C7,'Main Scores'!C:E,3,FALSE)</f>
        <v>Kingsleaze</v>
      </c>
      <c r="F7" s="88" t="str">
        <f>VLOOKUP(C7,'Main Scores'!C:F,4,FALSE)</f>
        <v>Sue Ravenhill Hanley</v>
      </c>
      <c r="G7" s="88" t="str">
        <f>VLOOKUP(C7,'Main Scores'!C:G,5,FALSE)</f>
        <v>Perrots Hill</v>
      </c>
      <c r="H7" s="80" t="s">
        <v>41</v>
      </c>
      <c r="I7" s="80" t="s">
        <v>35</v>
      </c>
      <c r="J7" s="88" t="str">
        <f>VLOOKUP(C7,'Main Scores'!C:H,6,FALSE)</f>
        <v>N24</v>
      </c>
      <c r="K7" s="81">
        <f>VLOOKUP(C7,'Main Scores'!$C:$M,9,FALSE)</f>
        <v>114.5</v>
      </c>
      <c r="L7" s="81">
        <f>VLOOKUP($C7,'Main Scores'!$C:$M,10,FALSE)</f>
        <v>60</v>
      </c>
      <c r="M7" s="81">
        <f t="shared" si="0"/>
        <v>174.5</v>
      </c>
      <c r="N7" s="92">
        <f t="shared" si="1"/>
        <v>0.6711538461538461</v>
      </c>
      <c r="O7" s="81">
        <v>3</v>
      </c>
      <c r="P7" s="21" t="str">
        <f t="shared" si="2"/>
        <v>N</v>
      </c>
      <c r="Q7" s="54">
        <f>VLOOKUP(C7,'Main Scores'!C:N,12,FALSE)-N7</f>
        <v>0</v>
      </c>
    </row>
    <row r="8" spans="1:19" x14ac:dyDescent="0.2">
      <c r="A8" s="17" t="s">
        <v>15</v>
      </c>
      <c r="B8" s="29">
        <v>0.48472222222222222</v>
      </c>
      <c r="C8" s="87">
        <v>156</v>
      </c>
      <c r="D8" s="88" t="str">
        <f>VLOOKUP(C8,'Main Scores'!C:D,2,FALSE)</f>
        <v>Wessex Gold</v>
      </c>
      <c r="E8" s="88" t="str">
        <f>VLOOKUP(C8,'Main Scores'!C:E,3,FALSE)</f>
        <v>Wessex Gold</v>
      </c>
      <c r="F8" s="88" t="str">
        <f>VLOOKUP(C8,'Main Scores'!C:F,4,FALSE)</f>
        <v>Claire Warman</v>
      </c>
      <c r="G8" s="88" t="str">
        <f>VLOOKUP(C8,'Main Scores'!C:G,5,FALSE)</f>
        <v>Carpachino</v>
      </c>
      <c r="H8" s="80" t="s">
        <v>41</v>
      </c>
      <c r="I8" s="80" t="s">
        <v>35</v>
      </c>
      <c r="J8" s="88" t="str">
        <f>VLOOKUP(C8,'Main Scores'!C:H,6,FALSE)</f>
        <v>N24</v>
      </c>
      <c r="K8" s="81">
        <f>VLOOKUP(C8,'Main Scores'!$C:$M,9,FALSE)</f>
        <v>113.5</v>
      </c>
      <c r="L8" s="81">
        <f>VLOOKUP($C8,'Main Scores'!$C:$M,10,FALSE)</f>
        <v>60.5</v>
      </c>
      <c r="M8" s="81">
        <f t="shared" si="0"/>
        <v>174</v>
      </c>
      <c r="N8" s="92">
        <f t="shared" si="1"/>
        <v>0.66923076923076918</v>
      </c>
      <c r="O8" s="81">
        <v>5</v>
      </c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15</v>
      </c>
      <c r="B9" s="29">
        <v>0.48888888888888887</v>
      </c>
      <c r="C9" s="87">
        <v>154</v>
      </c>
      <c r="D9" s="88" t="str">
        <f>VLOOKUP(C9,'Main Scores'!C:D,2,FALSE)</f>
        <v>Swindon Individual</v>
      </c>
      <c r="E9" s="88" t="str">
        <f>VLOOKUP(C9,'Main Scores'!C:E,3,FALSE)</f>
        <v>Individual</v>
      </c>
      <c r="F9" s="88" t="str">
        <f>VLOOKUP(C9,'Main Scores'!C:F,4,FALSE)</f>
        <v>Demelza Davis</v>
      </c>
      <c r="G9" s="88" t="str">
        <f>VLOOKUP(C9,'Main Scores'!C:G,5,FALSE)</f>
        <v>Stella Luminosa</v>
      </c>
      <c r="H9" s="80" t="s">
        <v>41</v>
      </c>
      <c r="I9" s="80" t="s">
        <v>35</v>
      </c>
      <c r="J9" s="88" t="str">
        <f>VLOOKUP(C9,'Main Scores'!C:H,6,FALSE)</f>
        <v>N24</v>
      </c>
      <c r="K9" s="81">
        <f>VLOOKUP(C9,'Main Scores'!$C:$M,9,FALSE)</f>
        <v>112</v>
      </c>
      <c r="L9" s="81">
        <f>VLOOKUP($C9,'Main Scores'!$C:$M,10,FALSE)</f>
        <v>60.5</v>
      </c>
      <c r="M9" s="81">
        <f t="shared" si="0"/>
        <v>172.5</v>
      </c>
      <c r="N9" s="92">
        <f t="shared" si="1"/>
        <v>0.66346153846153844</v>
      </c>
      <c r="O9" s="81">
        <v>6</v>
      </c>
      <c r="P9" s="21" t="str">
        <f t="shared" si="2"/>
        <v>N</v>
      </c>
      <c r="Q9" s="54">
        <f>VLOOKUP(C9,'Main Scores'!C:N,12,FALSE)-N9</f>
        <v>0</v>
      </c>
    </row>
    <row r="10" spans="1:19" x14ac:dyDescent="0.2">
      <c r="B10" s="3"/>
      <c r="C10" s="87">
        <v>118</v>
      </c>
      <c r="D10" s="88" t="str">
        <f>VLOOKUP(C10,'Main Scores'!C:D,2,FALSE)</f>
        <v>Frampton</v>
      </c>
      <c r="E10" s="88" t="str">
        <f>VLOOKUP(C10,'Main Scores'!C:E,3,FALSE)</f>
        <v>Frampton</v>
      </c>
      <c r="F10" s="88" t="str">
        <f>VLOOKUP(C10,'Main Scores'!C:F,4,FALSE)</f>
        <v>Victoria Ashmead</v>
      </c>
      <c r="G10" s="88" t="str">
        <f>VLOOKUP(C10,'Main Scores'!C:G,5,FALSE)</f>
        <v>Tavarone</v>
      </c>
      <c r="H10" s="80" t="s">
        <v>41</v>
      </c>
      <c r="I10" s="80" t="s">
        <v>35</v>
      </c>
      <c r="J10" s="88" t="str">
        <f>VLOOKUP(C10,'Main Scores'!C:H,6,FALSE)</f>
        <v>N24</v>
      </c>
      <c r="K10" s="81">
        <f>VLOOKUP(C10,'Main Scores'!$C:$M,9,FALSE)</f>
        <v>112.5</v>
      </c>
      <c r="L10" s="81">
        <f>VLOOKUP($C10,'Main Scores'!$C:$M,10,FALSE)</f>
        <v>59.5</v>
      </c>
      <c r="M10" s="81">
        <f t="shared" si="0"/>
        <v>172</v>
      </c>
      <c r="N10" s="92">
        <f t="shared" si="1"/>
        <v>0.66153846153846152</v>
      </c>
      <c r="O10" s="81">
        <v>6</v>
      </c>
      <c r="P10" s="21" t="str">
        <f t="shared" si="2"/>
        <v>N</v>
      </c>
      <c r="Q10" s="54">
        <f>VLOOKUP(C10,'Main Scores'!C:N,12,FALSE)-N10</f>
        <v>0</v>
      </c>
    </row>
    <row r="11" spans="1:19" x14ac:dyDescent="0.2">
      <c r="C11" s="87">
        <v>153</v>
      </c>
      <c r="D11" s="88" t="str">
        <f>VLOOKUP(C11,'Main Scores'!C:D,2,FALSE)</f>
        <v>Severn Vale</v>
      </c>
      <c r="E11" s="88" t="str">
        <f>VLOOKUP(C11,'Main Scores'!C:E,3,FALSE)</f>
        <v>Severn Vale</v>
      </c>
      <c r="F11" s="88" t="str">
        <f>VLOOKUP(C11,'Main Scores'!C:F,4,FALSE)</f>
        <v>Steph Carter</v>
      </c>
      <c r="G11" s="88" t="str">
        <f>VLOOKUP(C11,'Main Scores'!C:G,5,FALSE)</f>
        <v>Dear Alice</v>
      </c>
      <c r="H11" s="80" t="s">
        <v>41</v>
      </c>
      <c r="I11" s="80" t="s">
        <v>35</v>
      </c>
      <c r="J11" s="88" t="str">
        <f>VLOOKUP(C11,'Main Scores'!C:H,6,FALSE)</f>
        <v>N24</v>
      </c>
      <c r="K11" s="81">
        <f>VLOOKUP(C11,'Main Scores'!$C:$M,9,FALSE)</f>
        <v>111.5</v>
      </c>
      <c r="L11" s="81">
        <f>VLOOKUP($C11,'Main Scores'!$C:$M,10,FALSE)</f>
        <v>59.5</v>
      </c>
      <c r="M11" s="81">
        <f t="shared" si="0"/>
        <v>171</v>
      </c>
      <c r="N11" s="92">
        <f t="shared" si="1"/>
        <v>0.65769230769230769</v>
      </c>
      <c r="O11" s="81">
        <v>7</v>
      </c>
      <c r="P11" s="21" t="str">
        <f t="shared" si="2"/>
        <v>N</v>
      </c>
      <c r="Q11" s="54">
        <f>VLOOKUP(C11,'Main Scores'!C:N,12,FALSE)-N11</f>
        <v>0</v>
      </c>
    </row>
    <row r="12" spans="1:19" x14ac:dyDescent="0.2">
      <c r="C12" s="87">
        <v>120</v>
      </c>
      <c r="D12" s="88" t="str">
        <f>VLOOKUP(C12,'Main Scores'!C:D,2,FALSE)</f>
        <v>kennet vale Merlot</v>
      </c>
      <c r="E12" s="88" t="str">
        <f>VLOOKUP(C12,'Main Scores'!C:E,3,FALSE)</f>
        <v>Merlot</v>
      </c>
      <c r="F12" s="88" t="str">
        <f>VLOOKUP(C12,'Main Scores'!C:F,4,FALSE)</f>
        <v>Justine Scott</v>
      </c>
      <c r="G12" s="88" t="str">
        <f>VLOOKUP(C12,'Main Scores'!C:G,5,FALSE)</f>
        <v>Bradleystoke</v>
      </c>
      <c r="H12" s="80" t="s">
        <v>41</v>
      </c>
      <c r="I12" s="80" t="s">
        <v>35</v>
      </c>
      <c r="J12" s="88" t="str">
        <f>VLOOKUP(C12,'Main Scores'!C:H,6,FALSE)</f>
        <v>N24</v>
      </c>
      <c r="K12" s="81">
        <f>VLOOKUP(C12,'Main Scores'!$C:$M,9,FALSE)</f>
        <v>111</v>
      </c>
      <c r="L12" s="81">
        <f>VLOOKUP($C12,'Main Scores'!$C:$M,10,FALSE)</f>
        <v>58</v>
      </c>
      <c r="M12" s="81">
        <f t="shared" si="0"/>
        <v>169</v>
      </c>
      <c r="N12" s="92">
        <f t="shared" si="1"/>
        <v>0.65</v>
      </c>
      <c r="O12" s="81">
        <v>8</v>
      </c>
      <c r="P12" s="21" t="str">
        <f t="shared" si="2"/>
        <v>N</v>
      </c>
      <c r="Q12" s="54">
        <f>VLOOKUP(C12,'Main Scores'!C:N,12,FALSE)-N12</f>
        <v>0</v>
      </c>
    </row>
    <row r="13" spans="1:19" x14ac:dyDescent="0.2">
      <c r="C13" s="87">
        <v>157</v>
      </c>
      <c r="D13" s="88" t="str">
        <f>VLOOKUP(C13,'Main Scores'!C:D,2,FALSE)</f>
        <v>Wessex Gold</v>
      </c>
      <c r="E13" s="88" t="str">
        <f>VLOOKUP(C13,'Main Scores'!C:E,3,FALSE)</f>
        <v>Wessex Gold</v>
      </c>
      <c r="F13" s="88" t="str">
        <f>VLOOKUP(C13,'Main Scores'!C:F,4,FALSE)</f>
        <v>Abigale Evans</v>
      </c>
      <c r="G13" s="88" t="str">
        <f>VLOOKUP(C13,'Main Scores'!C:G,5,FALSE)</f>
        <v>Prince Zar</v>
      </c>
      <c r="H13" s="80" t="s">
        <v>41</v>
      </c>
      <c r="I13" s="80" t="s">
        <v>35</v>
      </c>
      <c r="J13" s="88" t="str">
        <f>VLOOKUP(C13,'Main Scores'!C:H,6,FALSE)</f>
        <v>N24</v>
      </c>
      <c r="K13" s="81">
        <f>VLOOKUP(C13,'Main Scores'!$C:$M,9,FALSE)</f>
        <v>109</v>
      </c>
      <c r="L13" s="81">
        <f>VLOOKUP($C13,'Main Scores'!$C:$M,10,FALSE)</f>
        <v>59.5</v>
      </c>
      <c r="M13" s="81">
        <f t="shared" si="0"/>
        <v>168.5</v>
      </c>
      <c r="N13" s="92">
        <f t="shared" si="1"/>
        <v>0.64807692307692311</v>
      </c>
      <c r="O13" s="81">
        <v>9</v>
      </c>
      <c r="P13" s="21" t="str">
        <f t="shared" si="2"/>
        <v>N</v>
      </c>
      <c r="Q13" s="54">
        <f>VLOOKUP(C13,'Main Scores'!C:N,12,FALSE)-N13</f>
        <v>0</v>
      </c>
    </row>
    <row r="14" spans="1:19" x14ac:dyDescent="0.2">
      <c r="C14" s="87">
        <v>115</v>
      </c>
      <c r="D14" s="88" t="str">
        <f>VLOOKUP(C14,'Main Scores'!C:D,2,FALSE)</f>
        <v>Berkeley 2</v>
      </c>
      <c r="E14" s="88">
        <f>VLOOKUP(C14,'Main Scores'!C:E,3,FALSE)</f>
        <v>2</v>
      </c>
      <c r="F14" s="88" t="str">
        <f>VLOOKUP(C14,'Main Scores'!C:F,4,FALSE)</f>
        <v>Michelle Hopton</v>
      </c>
      <c r="G14" s="88">
        <f>VLOOKUP(C14,'Main Scores'!C:G,5,FALSE)</f>
        <v>0</v>
      </c>
      <c r="H14" s="80" t="s">
        <v>41</v>
      </c>
      <c r="I14" s="80" t="s">
        <v>35</v>
      </c>
      <c r="J14" s="88" t="str">
        <f>VLOOKUP(C14,'Main Scores'!C:H,6,FALSE)</f>
        <v>N24</v>
      </c>
      <c r="K14" s="81">
        <f>VLOOKUP(C14,'Main Scores'!$C:$M,9,FALSE)</f>
        <v>107</v>
      </c>
      <c r="L14" s="81">
        <f>VLOOKUP($C14,'Main Scores'!$C:$M,10,FALSE)</f>
        <v>58.5</v>
      </c>
      <c r="M14" s="81">
        <f t="shared" si="0"/>
        <v>165.5</v>
      </c>
      <c r="N14" s="92">
        <f t="shared" si="1"/>
        <v>0.6365384615384615</v>
      </c>
      <c r="O14" s="81">
        <v>10</v>
      </c>
      <c r="P14" s="21" t="str">
        <f t="shared" si="2"/>
        <v>N</v>
      </c>
      <c r="Q14" s="54">
        <f>VLOOKUP(C14,'Main Scores'!C:N,12,FALSE)-N14</f>
        <v>0</v>
      </c>
    </row>
    <row r="15" spans="1:19" x14ac:dyDescent="0.2">
      <c r="C15" s="87">
        <v>151</v>
      </c>
      <c r="D15" s="88" t="str">
        <f>VLOOKUP(C15,'Main Scores'!C:D,2,FALSE)</f>
        <v>Kennet Vale Shiraz</v>
      </c>
      <c r="E15" s="88" t="str">
        <f>VLOOKUP(C15,'Main Scores'!C:E,3,FALSE)</f>
        <v>Shiraz</v>
      </c>
      <c r="F15" s="88" t="str">
        <f>VLOOKUP(C15,'Main Scores'!C:F,4,FALSE)</f>
        <v>Becky Ormond</v>
      </c>
      <c r="G15" s="88" t="str">
        <f>VLOOKUP(C15,'Main Scores'!C:G,5,FALSE)</f>
        <v>Quarme Affaere</v>
      </c>
      <c r="H15" s="80" t="s">
        <v>41</v>
      </c>
      <c r="I15" s="80" t="s">
        <v>35</v>
      </c>
      <c r="J15" s="88" t="str">
        <f>VLOOKUP(C15,'Main Scores'!C:H,6,FALSE)</f>
        <v>N24</v>
      </c>
      <c r="K15" s="81">
        <f>VLOOKUP(C15,'Main Scores'!$C:$M,9,FALSE)</f>
        <v>106.5</v>
      </c>
      <c r="L15" s="81">
        <f>VLOOKUP($C15,'Main Scores'!$C:$M,10,FALSE)</f>
        <v>57.5</v>
      </c>
      <c r="M15" s="81">
        <f t="shared" si="0"/>
        <v>164</v>
      </c>
      <c r="N15" s="92">
        <f t="shared" si="1"/>
        <v>0.63076923076923075</v>
      </c>
      <c r="O15" s="81">
        <v>11</v>
      </c>
      <c r="P15" s="21" t="str">
        <f t="shared" si="2"/>
        <v>N</v>
      </c>
      <c r="Q15" s="54">
        <f>VLOOKUP(C15,'Main Scores'!C:N,12,FALSE)-N15</f>
        <v>0</v>
      </c>
    </row>
    <row r="16" spans="1:19" x14ac:dyDescent="0.2">
      <c r="C16" s="87">
        <v>155</v>
      </c>
      <c r="D16" s="88" t="str">
        <f>VLOOKUP(C16,'Main Scores'!C:D,2,FALSE)</f>
        <v>VWH</v>
      </c>
      <c r="E16" s="88" t="str">
        <f>VLOOKUP(C16,'Main Scores'!C:E,3,FALSE)</f>
        <v>VWH</v>
      </c>
      <c r="F16" s="88" t="str">
        <f>VLOOKUP(C16,'Main Scores'!C:F,4,FALSE)</f>
        <v>Becky Scammell</v>
      </c>
      <c r="G16" s="88" t="str">
        <f>VLOOKUP(C16,'Main Scores'!C:G,5,FALSE)</f>
        <v>Lexie</v>
      </c>
      <c r="H16" s="80" t="s">
        <v>41</v>
      </c>
      <c r="I16" s="80" t="s">
        <v>35</v>
      </c>
      <c r="J16" s="88" t="str">
        <f>VLOOKUP(C16,'Main Scores'!C:H,6,FALSE)</f>
        <v>N24</v>
      </c>
      <c r="K16" s="81">
        <f>VLOOKUP(C16,'Main Scores'!$C:$M,9,FALSE)</f>
        <v>97.5</v>
      </c>
      <c r="L16" s="81">
        <f>VLOOKUP($C16,'Main Scores'!$C:$M,10,FALSE)</f>
        <v>53.5</v>
      </c>
      <c r="M16" s="81">
        <f t="shared" si="0"/>
        <v>151</v>
      </c>
      <c r="N16" s="92">
        <f t="shared" si="1"/>
        <v>0.58076923076923082</v>
      </c>
      <c r="O16" s="81">
        <v>12</v>
      </c>
      <c r="P16" s="21" t="str">
        <f t="shared" si="2"/>
        <v>N</v>
      </c>
      <c r="Q16" s="54">
        <f>VLOOKUP(C16,'Main Scores'!C:N,12,FALSE)-N16</f>
        <v>0</v>
      </c>
    </row>
    <row r="17" spans="4:17" x14ac:dyDescent="0.2">
      <c r="D17" s="18"/>
      <c r="E17" s="18"/>
      <c r="F17" s="18"/>
      <c r="G17" s="18"/>
      <c r="H17" s="20"/>
      <c r="I17" s="20"/>
      <c r="J17" s="18"/>
      <c r="K17" s="21"/>
      <c r="L17" s="21"/>
      <c r="M17" s="21"/>
      <c r="N17" s="50"/>
      <c r="O17" s="22"/>
      <c r="P17" s="21"/>
      <c r="Q17" s="54"/>
    </row>
    <row r="28" spans="4:17" x14ac:dyDescent="0.2">
      <c r="L28" t="s">
        <v>349</v>
      </c>
    </row>
  </sheetData>
  <sortState ref="C3:Q17">
    <sortCondition descending="1" ref="N3:N17"/>
  </sortState>
  <phoneticPr fontId="9" type="noConversion"/>
  <printOptions gridLines="1"/>
  <pageMargins left="0.25" right="0.25" top="0.75" bottom="0.75" header="0.3" footer="0.3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4"/>
  <sheetViews>
    <sheetView topLeftCell="C1" zoomScaleNormal="100" workbookViewId="0">
      <selection activeCell="O4" sqref="O4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625" style="8" customWidth="1"/>
    <col min="5" max="5" width="14.125" style="8" customWidth="1"/>
    <col min="6" max="6" width="19.25" style="8" customWidth="1"/>
    <col min="7" max="7" width="26.875" style="8" customWidth="1"/>
    <col min="8" max="8" width="7.625" style="8" hidden="1" customWidth="1"/>
    <col min="9" max="9" width="12.125" style="8" hidden="1" customWidth="1"/>
    <col min="10" max="10" width="8.37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79" t="s">
        <v>316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81"/>
      <c r="P1" s="21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13</v>
      </c>
      <c r="K2" s="84" t="s">
        <v>74</v>
      </c>
      <c r="L2" s="85" t="s">
        <v>75</v>
      </c>
      <c r="M2" s="85" t="s">
        <v>76</v>
      </c>
      <c r="N2" s="86" t="s">
        <v>77</v>
      </c>
      <c r="O2" s="85" t="s">
        <v>79</v>
      </c>
      <c r="P2" s="37" t="s">
        <v>89</v>
      </c>
      <c r="Q2" s="53" t="s">
        <v>78</v>
      </c>
      <c r="R2" s="2" t="s">
        <v>195</v>
      </c>
      <c r="S2" s="9">
        <v>260</v>
      </c>
    </row>
    <row r="3" spans="1:19" x14ac:dyDescent="0.2">
      <c r="A3" s="17" t="s">
        <v>15</v>
      </c>
      <c r="B3" s="29">
        <v>0.46180555555555558</v>
      </c>
      <c r="C3" s="87">
        <v>158</v>
      </c>
      <c r="D3" s="88" t="str">
        <f>VLOOKUP(C3,'Main Scores'!C:D,2,FALSE)</f>
        <v>kennet vale Merlot</v>
      </c>
      <c r="E3" s="88" t="str">
        <f>VLOOKUP(C3,'Main Scores'!C:E,3,FALSE)</f>
        <v>Merlot</v>
      </c>
      <c r="F3" s="88" t="str">
        <f>VLOOKUP(C3,'Main Scores'!C:F,4,FALSE)</f>
        <v>Kerry Emms</v>
      </c>
      <c r="G3" s="88" t="str">
        <f>VLOOKUP(C3,'Main Scores'!C:G,5,FALSE)</f>
        <v>Spiders Secret Weapon</v>
      </c>
      <c r="H3" s="80" t="s">
        <v>41</v>
      </c>
      <c r="I3" s="80" t="s">
        <v>35</v>
      </c>
      <c r="J3" s="88" t="str">
        <f>VLOOKUP(C3,'Main Scores'!C:H,6,FALSE)</f>
        <v>N30</v>
      </c>
      <c r="K3" s="81">
        <f>VLOOKUP(C3,'Main Scores'!$C:$M,9,FALSE)</f>
        <v>122.5</v>
      </c>
      <c r="L3" s="81">
        <f>VLOOKUP($C3,'Main Scores'!$C:$M,10,FALSE)</f>
        <v>59</v>
      </c>
      <c r="M3" s="81">
        <f t="shared" ref="M3:M13" si="0">K3+L3</f>
        <v>181.5</v>
      </c>
      <c r="N3" s="92">
        <f t="shared" ref="N3:N13" si="1">M3/S$2</f>
        <v>0.69807692307692304</v>
      </c>
      <c r="O3" s="81">
        <v>1</v>
      </c>
      <c r="P3" s="21" t="str">
        <f t="shared" ref="P3:P13" si="2">IF(N3=N4,"Y","N")</f>
        <v>N</v>
      </c>
      <c r="Q3" s="54">
        <f>VLOOKUP(C3,'Main Scores'!C:N,12,FALSE)-N3</f>
        <v>0</v>
      </c>
    </row>
    <row r="4" spans="1:19" x14ac:dyDescent="0.2">
      <c r="A4" s="17" t="s">
        <v>15</v>
      </c>
      <c r="B4" s="29">
        <v>0.46666666666666662</v>
      </c>
      <c r="C4" s="87">
        <v>160</v>
      </c>
      <c r="D4" s="88" t="str">
        <f>VLOOKUP(C4,'Main Scores'!C:D,2,FALSE)</f>
        <v>Kingsleaze</v>
      </c>
      <c r="E4" s="88" t="str">
        <f>VLOOKUP(C4,'Main Scores'!C:E,3,FALSE)</f>
        <v>Kingsleaze</v>
      </c>
      <c r="F4" s="88" t="str">
        <f>VLOOKUP(C4,'Main Scores'!C:F,4,FALSE)</f>
        <v>Francesca Dark</v>
      </c>
      <c r="G4" s="88" t="str">
        <f>VLOOKUP(C4,'Main Scores'!C:G,5,FALSE)</f>
        <v>The Last Fling</v>
      </c>
      <c r="H4" s="80" t="s">
        <v>41</v>
      </c>
      <c r="I4" s="80" t="s">
        <v>35</v>
      </c>
      <c r="J4" s="88" t="str">
        <f>VLOOKUP(C4,'Main Scores'!C:H,6,FALSE)</f>
        <v>N30</v>
      </c>
      <c r="K4" s="81">
        <f>VLOOKUP(C4,'Main Scores'!$C:$M,9,FALSE)</f>
        <v>122</v>
      </c>
      <c r="L4" s="81">
        <f>VLOOKUP($C4,'Main Scores'!$C:$M,10,FALSE)</f>
        <v>56</v>
      </c>
      <c r="M4" s="81">
        <f t="shared" si="0"/>
        <v>178</v>
      </c>
      <c r="N4" s="92">
        <f t="shared" si="1"/>
        <v>0.68461538461538463</v>
      </c>
      <c r="O4" s="100" t="s">
        <v>354</v>
      </c>
      <c r="P4" s="21" t="str">
        <f t="shared" si="2"/>
        <v>N</v>
      </c>
      <c r="Q4" s="54">
        <f>VLOOKUP(C4,'Main Scores'!C:N,12,FALSE)-N4</f>
        <v>0</v>
      </c>
    </row>
    <row r="5" spans="1:19" x14ac:dyDescent="0.2">
      <c r="A5" s="17" t="s">
        <v>15</v>
      </c>
      <c r="B5" s="29">
        <v>0.47083333333333338</v>
      </c>
      <c r="C5" s="87">
        <v>162</v>
      </c>
      <c r="D5" s="88" t="str">
        <f>VLOOKUP(C5,'Main Scores'!C:D,2,FALSE)</f>
        <v>VWH</v>
      </c>
      <c r="E5" s="88" t="str">
        <f>VLOOKUP(C5,'Main Scores'!C:E,3,FALSE)</f>
        <v>VWH</v>
      </c>
      <c r="F5" s="88" t="str">
        <f>VLOOKUP(C5,'Main Scores'!C:F,4,FALSE)</f>
        <v>Marianna Gaussen</v>
      </c>
      <c r="G5" s="88" t="str">
        <f>VLOOKUP(C5,'Main Scores'!C:G,5,FALSE)</f>
        <v>Porta Dela</v>
      </c>
      <c r="H5" s="80" t="s">
        <v>41</v>
      </c>
      <c r="I5" s="80" t="s">
        <v>35</v>
      </c>
      <c r="J5" s="88" t="str">
        <f>VLOOKUP(C5,'Main Scores'!C:H,6,FALSE)</f>
        <v>N30</v>
      </c>
      <c r="K5" s="81">
        <f>VLOOKUP(C5,'Main Scores'!$C:$M,9,FALSE)</f>
        <v>121</v>
      </c>
      <c r="L5" s="81">
        <f>VLOOKUP($C5,'Main Scores'!$C:$M,10,FALSE)</f>
        <v>55</v>
      </c>
      <c r="M5" s="81">
        <f t="shared" si="0"/>
        <v>176</v>
      </c>
      <c r="N5" s="92">
        <f t="shared" si="1"/>
        <v>0.67692307692307696</v>
      </c>
      <c r="O5" s="81">
        <v>3</v>
      </c>
      <c r="P5" s="21" t="str">
        <f t="shared" si="2"/>
        <v>N</v>
      </c>
      <c r="Q5" s="54">
        <f>VLOOKUP(C5,'Main Scores'!C:N,12,FALSE)-N5</f>
        <v>0</v>
      </c>
    </row>
    <row r="6" spans="1:19" x14ac:dyDescent="0.2">
      <c r="A6" s="17" t="s">
        <v>15</v>
      </c>
      <c r="B6" s="29">
        <v>0.47569444444444442</v>
      </c>
      <c r="C6" s="87">
        <v>119</v>
      </c>
      <c r="D6" s="88" t="str">
        <f>VLOOKUP(C6,'Main Scores'!C:D,2,FALSE)</f>
        <v>Frampton</v>
      </c>
      <c r="E6" s="88" t="str">
        <f>VLOOKUP(C6,'Main Scores'!C:E,3,FALSE)</f>
        <v>Frampton</v>
      </c>
      <c r="F6" s="88" t="str">
        <f>VLOOKUP(C6,'Main Scores'!C:F,4,FALSE)</f>
        <v>Charlotte Ashmead</v>
      </c>
      <c r="G6" s="88" t="str">
        <f>VLOOKUP(C6,'Main Scores'!C:G,5,FALSE)</f>
        <v>Eternity</v>
      </c>
      <c r="H6" s="80" t="s">
        <v>41</v>
      </c>
      <c r="I6" s="80" t="s">
        <v>35</v>
      </c>
      <c r="J6" s="88" t="str">
        <f>VLOOKUP(C6,'Main Scores'!C:H,6,FALSE)</f>
        <v>N30</v>
      </c>
      <c r="K6" s="81">
        <f>VLOOKUP(C6,'Main Scores'!$C:$M,9,FALSE)</f>
        <v>118</v>
      </c>
      <c r="L6" s="81">
        <f>VLOOKUP($C6,'Main Scores'!$C:$M,10,FALSE)</f>
        <v>53</v>
      </c>
      <c r="M6" s="81">
        <f t="shared" si="0"/>
        <v>171</v>
      </c>
      <c r="N6" s="92">
        <f t="shared" si="1"/>
        <v>0.65769230769230769</v>
      </c>
      <c r="O6" s="81">
        <v>4</v>
      </c>
      <c r="P6" s="21" t="str">
        <f t="shared" si="2"/>
        <v>N</v>
      </c>
      <c r="Q6" s="54">
        <f>VLOOKUP(C6,'Main Scores'!C:N,12,FALSE)-N6</f>
        <v>0</v>
      </c>
    </row>
    <row r="7" spans="1:19" x14ac:dyDescent="0.2">
      <c r="A7" s="17" t="s">
        <v>15</v>
      </c>
      <c r="B7" s="29">
        <v>0.47986111111111113</v>
      </c>
      <c r="C7" s="87">
        <v>112</v>
      </c>
      <c r="D7" s="88" t="str">
        <f>VLOOKUP(C7,'Main Scores'!C:D,2,FALSE)</f>
        <v>Bath 2</v>
      </c>
      <c r="E7" s="88">
        <f>VLOOKUP(C7,'Main Scores'!C:E,3,FALSE)</f>
        <v>2</v>
      </c>
      <c r="F7" s="88" t="str">
        <f>VLOOKUP(C7,'Main Scores'!C:F,4,FALSE)</f>
        <v>Julia Stockley</v>
      </c>
      <c r="G7" s="88" t="str">
        <f>VLOOKUP(C7,'Main Scores'!C:G,5,FALSE)</f>
        <v>Tommy</v>
      </c>
      <c r="H7" s="80" t="s">
        <v>41</v>
      </c>
      <c r="I7" s="80" t="s">
        <v>35</v>
      </c>
      <c r="J7" s="88" t="str">
        <f>VLOOKUP(C7,'Main Scores'!C:H,6,FALSE)</f>
        <v>N30</v>
      </c>
      <c r="K7" s="81">
        <f>VLOOKUP(C7,'Main Scores'!$C:$M,9,FALSE)</f>
        <v>116.5</v>
      </c>
      <c r="L7" s="81">
        <f>VLOOKUP($C7,'Main Scores'!$C:$M,10,FALSE)</f>
        <v>53</v>
      </c>
      <c r="M7" s="81">
        <f t="shared" si="0"/>
        <v>169.5</v>
      </c>
      <c r="N7" s="92">
        <f t="shared" si="1"/>
        <v>0.65192307692307694</v>
      </c>
      <c r="O7" s="81">
        <v>5</v>
      </c>
      <c r="P7" s="21" t="str">
        <f t="shared" si="2"/>
        <v>N</v>
      </c>
      <c r="Q7" s="54">
        <f>VLOOKUP(C7,'Main Scores'!C:N,12,FALSE)-N7</f>
        <v>0</v>
      </c>
    </row>
    <row r="8" spans="1:19" x14ac:dyDescent="0.2">
      <c r="A8" s="17" t="s">
        <v>15</v>
      </c>
      <c r="B8" s="29">
        <v>0.48472222222222222</v>
      </c>
      <c r="C8" s="87">
        <v>114</v>
      </c>
      <c r="D8" s="88" t="str">
        <f>VLOOKUP(C8,'Main Scores'!C:D,2,FALSE)</f>
        <v>Berkeley 1</v>
      </c>
      <c r="E8" s="88">
        <f>VLOOKUP(C8,'Main Scores'!C:E,3,FALSE)</f>
        <v>1</v>
      </c>
      <c r="F8" s="88" t="str">
        <f>VLOOKUP(C8,'Main Scores'!C:F,4,FALSE)</f>
        <v>Fiona Hunt</v>
      </c>
      <c r="G8" s="88" t="str">
        <f>VLOOKUP(C8,'Main Scores'!C:G,5,FALSE)</f>
        <v>Miss Congeniality</v>
      </c>
      <c r="H8" s="80" t="s">
        <v>41</v>
      </c>
      <c r="I8" s="80" t="s">
        <v>35</v>
      </c>
      <c r="J8" s="88" t="str">
        <f>VLOOKUP(C8,'Main Scores'!C:H,6,FALSE)</f>
        <v>N30</v>
      </c>
      <c r="K8" s="81">
        <f>VLOOKUP(C8,'Main Scores'!$C:$M,9,FALSE)</f>
        <v>115.5</v>
      </c>
      <c r="L8" s="81">
        <f>VLOOKUP($C8,'Main Scores'!$C:$M,10,FALSE)</f>
        <v>53</v>
      </c>
      <c r="M8" s="81">
        <f t="shared" si="0"/>
        <v>168.5</v>
      </c>
      <c r="N8" s="92">
        <f t="shared" si="1"/>
        <v>0.64807692307692311</v>
      </c>
      <c r="O8" s="81">
        <v>6</v>
      </c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15</v>
      </c>
      <c r="B9" s="29">
        <v>0.48888888888888887</v>
      </c>
      <c r="C9" s="87">
        <v>163</v>
      </c>
      <c r="D9" s="88" t="str">
        <f>VLOOKUP(C9,'Main Scores'!C:D,2,FALSE)</f>
        <v>Wessex Gold</v>
      </c>
      <c r="E9" s="88" t="str">
        <f>VLOOKUP(C9,'Main Scores'!C:E,3,FALSE)</f>
        <v>Wessex Gold</v>
      </c>
      <c r="F9" s="88" t="str">
        <f>VLOOKUP(C9,'Main Scores'!C:F,4,FALSE)</f>
        <v>David Wood</v>
      </c>
      <c r="G9" s="88" t="str">
        <f>VLOOKUP(C9,'Main Scores'!C:G,5,FALSE)</f>
        <v>Fran</v>
      </c>
      <c r="H9" s="80" t="s">
        <v>41</v>
      </c>
      <c r="I9" s="80" t="s">
        <v>35</v>
      </c>
      <c r="J9" s="88" t="str">
        <f>VLOOKUP(C9,'Main Scores'!C:H,6,FALSE)</f>
        <v>N30</v>
      </c>
      <c r="K9" s="81">
        <f>VLOOKUP(C9,'Main Scores'!$C:$M,9,FALSE)</f>
        <v>115</v>
      </c>
      <c r="L9" s="81">
        <f>VLOOKUP($C9,'Main Scores'!$C:$M,10,FALSE)</f>
        <v>52</v>
      </c>
      <c r="M9" s="81">
        <f t="shared" si="0"/>
        <v>167</v>
      </c>
      <c r="N9" s="92">
        <f t="shared" si="1"/>
        <v>0.64230769230769236</v>
      </c>
      <c r="O9" s="81">
        <v>7</v>
      </c>
      <c r="P9" s="21" t="str">
        <f t="shared" si="2"/>
        <v>N</v>
      </c>
      <c r="Q9" s="54">
        <f>VLOOKUP(C9,'Main Scores'!C:N,12,FALSE)-N9</f>
        <v>0</v>
      </c>
    </row>
    <row r="10" spans="1:19" x14ac:dyDescent="0.2">
      <c r="B10" s="3"/>
      <c r="C10" s="87">
        <v>116</v>
      </c>
      <c r="D10" s="88" t="str">
        <f>VLOOKUP(C10,'Main Scores'!C:D,2,FALSE)</f>
        <v>Berkeley 2</v>
      </c>
      <c r="E10" s="88">
        <f>VLOOKUP(C10,'Main Scores'!C:E,3,FALSE)</f>
        <v>2</v>
      </c>
      <c r="F10" s="88" t="str">
        <f>VLOOKUP(C10,'Main Scores'!C:F,4,FALSE)</f>
        <v>Jackie Grose</v>
      </c>
      <c r="G10" s="88" t="str">
        <f>VLOOKUP(C10,'Main Scores'!C:G,5,FALSE)</f>
        <v>Gentle Warrior</v>
      </c>
      <c r="H10" s="80" t="s">
        <v>41</v>
      </c>
      <c r="I10" s="80" t="s">
        <v>35</v>
      </c>
      <c r="J10" s="88" t="str">
        <f>VLOOKUP(C10,'Main Scores'!C:H,6,FALSE)</f>
        <v>N30</v>
      </c>
      <c r="K10" s="81">
        <f>VLOOKUP(C10,'Main Scores'!$C:$M,9,FALSE)</f>
        <v>111.5</v>
      </c>
      <c r="L10" s="81">
        <f>VLOOKUP($C10,'Main Scores'!$C:$M,10,FALSE)</f>
        <v>50</v>
      </c>
      <c r="M10" s="81">
        <f t="shared" si="0"/>
        <v>161.5</v>
      </c>
      <c r="N10" s="92">
        <f t="shared" si="1"/>
        <v>0.62115384615384617</v>
      </c>
      <c r="O10" s="81">
        <v>8</v>
      </c>
      <c r="P10" s="21" t="str">
        <f t="shared" si="2"/>
        <v>N</v>
      </c>
      <c r="Q10" s="54">
        <f>VLOOKUP(C10,'Main Scores'!C:N,12,FALSE)-N10</f>
        <v>0</v>
      </c>
    </row>
    <row r="11" spans="1:19" x14ac:dyDescent="0.2">
      <c r="C11" s="87">
        <v>161</v>
      </c>
      <c r="D11" s="88" t="str">
        <f>VLOOKUP(C11,'Main Scores'!C:D,2,FALSE)</f>
        <v>Severn Vale</v>
      </c>
      <c r="E11" s="88" t="str">
        <f>VLOOKUP(C11,'Main Scores'!C:E,3,FALSE)</f>
        <v>Severn Vale</v>
      </c>
      <c r="F11" s="88" t="str">
        <f>VLOOKUP(C11,'Main Scores'!C:F,4,FALSE)</f>
        <v>Tracey Allison</v>
      </c>
      <c r="G11" s="88" t="str">
        <f>VLOOKUP(C11,'Main Scores'!C:G,5,FALSE)</f>
        <v>Millenium II</v>
      </c>
      <c r="H11" s="80" t="s">
        <v>41</v>
      </c>
      <c r="I11" s="80" t="s">
        <v>35</v>
      </c>
      <c r="J11" s="88" t="str">
        <f>VLOOKUP(C11,'Main Scores'!C:H,6,FALSE)</f>
        <v>N30</v>
      </c>
      <c r="K11" s="81">
        <f>VLOOKUP(C11,'Main Scores'!$C:$M,9,FALSE)</f>
        <v>110.5</v>
      </c>
      <c r="L11" s="81">
        <f>VLOOKUP($C11,'Main Scores'!$C:$M,10,FALSE)</f>
        <v>50</v>
      </c>
      <c r="M11" s="81">
        <f t="shared" si="0"/>
        <v>160.5</v>
      </c>
      <c r="N11" s="92">
        <f t="shared" si="1"/>
        <v>0.61730769230769234</v>
      </c>
      <c r="O11" s="81">
        <v>9</v>
      </c>
      <c r="P11" s="21" t="str">
        <f t="shared" si="2"/>
        <v>N</v>
      </c>
      <c r="Q11" s="54">
        <f>VLOOKUP(C11,'Main Scores'!C:N,12,FALSE)-N11</f>
        <v>0</v>
      </c>
    </row>
    <row r="12" spans="1:19" x14ac:dyDescent="0.2">
      <c r="C12" s="87">
        <v>159</v>
      </c>
      <c r="D12" s="88" t="str">
        <f>VLOOKUP(C12,'Main Scores'!C:D,2,FALSE)</f>
        <v>Kennet Vale Shiraz</v>
      </c>
      <c r="E12" s="88" t="str">
        <f>VLOOKUP(C12,'Main Scores'!C:E,3,FALSE)</f>
        <v>Shiraz</v>
      </c>
      <c r="F12" s="88" t="str">
        <f>VLOOKUP(C12,'Main Scores'!C:F,4,FALSE)</f>
        <v>Jane Austin</v>
      </c>
      <c r="G12" s="88" t="str">
        <f>VLOOKUP(C12,'Main Scores'!C:G,5,FALSE)</f>
        <v>Mumble</v>
      </c>
      <c r="H12" s="80" t="s">
        <v>41</v>
      </c>
      <c r="I12" s="80" t="s">
        <v>35</v>
      </c>
      <c r="J12" s="88" t="str">
        <f>VLOOKUP(C12,'Main Scores'!C:H,6,FALSE)</f>
        <v>N30</v>
      </c>
      <c r="K12" s="81">
        <f>VLOOKUP(C12,'Main Scores'!$C:$M,9,FALSE)</f>
        <v>110</v>
      </c>
      <c r="L12" s="81">
        <f>VLOOKUP($C12,'Main Scores'!$C:$M,10,FALSE)</f>
        <v>50</v>
      </c>
      <c r="M12" s="81">
        <f t="shared" si="0"/>
        <v>160</v>
      </c>
      <c r="N12" s="92">
        <f t="shared" si="1"/>
        <v>0.61538461538461542</v>
      </c>
      <c r="O12" s="81">
        <v>10</v>
      </c>
      <c r="P12" s="21" t="str">
        <f t="shared" si="2"/>
        <v>N</v>
      </c>
      <c r="Q12" s="54">
        <f>VLOOKUP(C12,'Main Scores'!C:N,12,FALSE)-N12</f>
        <v>0</v>
      </c>
    </row>
    <row r="13" spans="1:19" x14ac:dyDescent="0.2">
      <c r="C13" s="87">
        <v>110</v>
      </c>
      <c r="D13" s="88" t="str">
        <f>VLOOKUP(C13,'Main Scores'!C:D,2,FALSE)</f>
        <v>Bath 1</v>
      </c>
      <c r="E13" s="88">
        <f>VLOOKUP(C13,'Main Scores'!C:E,3,FALSE)</f>
        <v>1</v>
      </c>
      <c r="F13" s="88" t="str">
        <f>VLOOKUP(C13,'Main Scores'!C:F,4,FALSE)</f>
        <v>Rachel James</v>
      </c>
      <c r="G13" s="88" t="str">
        <f>VLOOKUP(C13,'Main Scores'!C:G,5,FALSE)</f>
        <v>Alone</v>
      </c>
      <c r="H13" s="80" t="s">
        <v>41</v>
      </c>
      <c r="I13" s="80" t="s">
        <v>35</v>
      </c>
      <c r="J13" s="88" t="str">
        <f>VLOOKUP(C13,'Main Scores'!C:H,6,FALSE)</f>
        <v>N30</v>
      </c>
      <c r="K13" s="81">
        <f>VLOOKUP(C13,'Main Scores'!$C:$M,9,FALSE)</f>
        <v>108.5</v>
      </c>
      <c r="L13" s="81">
        <f>VLOOKUP($C13,'Main Scores'!$C:$M,10,FALSE)</f>
        <v>51</v>
      </c>
      <c r="M13" s="81">
        <f t="shared" si="0"/>
        <v>159.5</v>
      </c>
      <c r="N13" s="92">
        <f t="shared" si="1"/>
        <v>0.6134615384615385</v>
      </c>
      <c r="O13" s="81">
        <v>11</v>
      </c>
      <c r="P13" s="21" t="str">
        <f t="shared" si="2"/>
        <v>N</v>
      </c>
      <c r="Q13" s="54">
        <f>VLOOKUP(C13,'Main Scores'!C:N,12,FALSE)-N13</f>
        <v>0</v>
      </c>
    </row>
    <row r="14" spans="1:19" x14ac:dyDescent="0.2">
      <c r="C14" s="91"/>
      <c r="D14" s="80"/>
      <c r="E14" s="80"/>
      <c r="F14" s="80"/>
      <c r="G14" s="80"/>
      <c r="H14" s="80"/>
      <c r="I14" s="80"/>
      <c r="J14" s="80"/>
      <c r="K14" s="81"/>
      <c r="L14" s="81"/>
      <c r="M14" s="81"/>
      <c r="N14" s="82"/>
      <c r="O14" s="81"/>
    </row>
  </sheetData>
  <sortState ref="C3:Q13">
    <sortCondition descending="1" ref="N3:N13"/>
  </sortState>
  <phoneticPr fontId="9" type="noConversion"/>
  <printOptions gridLines="1"/>
  <pageMargins left="0.25" right="0.25" top="0.75" bottom="0.75" header="0.3" footer="0.3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3"/>
  <sheetViews>
    <sheetView topLeftCell="C1" zoomScaleNormal="100" workbookViewId="0">
      <selection activeCell="O3" sqref="O3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625" style="8" customWidth="1"/>
    <col min="5" max="5" width="14.125" style="8" customWidth="1"/>
    <col min="6" max="6" width="19.25" style="8" customWidth="1"/>
    <col min="7" max="7" width="26.875" style="8" customWidth="1"/>
    <col min="8" max="8" width="7.625" style="8" hidden="1" customWidth="1"/>
    <col min="9" max="9" width="12.125" style="8" hidden="1" customWidth="1"/>
    <col min="10" max="10" width="8.37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79" t="s">
        <v>317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81"/>
      <c r="P1" s="21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13</v>
      </c>
      <c r="K2" s="84" t="s">
        <v>74</v>
      </c>
      <c r="L2" s="85" t="s">
        <v>75</v>
      </c>
      <c r="M2" s="85" t="s">
        <v>76</v>
      </c>
      <c r="N2" s="93" t="s">
        <v>77</v>
      </c>
      <c r="O2" s="85" t="s">
        <v>79</v>
      </c>
      <c r="P2" s="37" t="s">
        <v>89</v>
      </c>
      <c r="Q2" s="53" t="s">
        <v>78</v>
      </c>
      <c r="R2" s="2" t="s">
        <v>210</v>
      </c>
      <c r="S2" s="9">
        <v>240</v>
      </c>
    </row>
    <row r="3" spans="1:19" x14ac:dyDescent="0.2">
      <c r="A3" s="17" t="s">
        <v>15</v>
      </c>
      <c r="B3" s="29">
        <v>0.46180555555555558</v>
      </c>
      <c r="C3" s="87">
        <v>122</v>
      </c>
      <c r="D3" s="88" t="str">
        <f>VLOOKUP(C3,'Main Scores'!C:D,2,FALSE)</f>
        <v>Bath 2</v>
      </c>
      <c r="E3" s="88">
        <f>VLOOKUP(C3,'Main Scores'!C:E,3,FALSE)</f>
        <v>2</v>
      </c>
      <c r="F3" s="88" t="str">
        <f>VLOOKUP(C3,'Main Scores'!C:F,4,FALSE)</f>
        <v>Georgina Bryce</v>
      </c>
      <c r="G3" s="88" t="str">
        <f>VLOOKUP(C3,'Main Scores'!C:G,5,FALSE)</f>
        <v>Trefaldwin Dylan</v>
      </c>
      <c r="H3" s="80" t="s">
        <v>41</v>
      </c>
      <c r="I3" s="80" t="s">
        <v>35</v>
      </c>
      <c r="J3" s="88" t="str">
        <f>VLOOKUP(C3,'Main Scores'!C:H,6,FALSE)</f>
        <v>N34</v>
      </c>
      <c r="K3" s="81">
        <f>VLOOKUP(C3,'Main Scores'!$C:$M,9,FALSE)</f>
        <v>107.5</v>
      </c>
      <c r="L3" s="81">
        <f>VLOOKUP($C3,'Main Scores'!$C:$M,10,FALSE)</f>
        <v>65</v>
      </c>
      <c r="M3" s="81">
        <f t="shared" ref="M3:M12" si="0">K3+L3</f>
        <v>172.5</v>
      </c>
      <c r="N3" s="92">
        <f t="shared" ref="N3:N12" si="1">M3/S$2</f>
        <v>0.71875</v>
      </c>
      <c r="O3" s="100" t="s">
        <v>353</v>
      </c>
      <c r="P3" s="21" t="str">
        <f t="shared" ref="P3:P12" si="2">IF(N3=N4,"Y","N")</f>
        <v>N</v>
      </c>
      <c r="Q3" s="54">
        <f>VLOOKUP(C3,'Main Scores'!C:N,12,FALSE)-N3</f>
        <v>0</v>
      </c>
    </row>
    <row r="4" spans="1:19" x14ac:dyDescent="0.2">
      <c r="A4" s="17" t="s">
        <v>15</v>
      </c>
      <c r="B4" s="29">
        <v>0.46666666666666662</v>
      </c>
      <c r="C4" s="87">
        <v>128</v>
      </c>
      <c r="D4" s="88" t="str">
        <f>VLOOKUP(C4,'Main Scores'!C:D,2,FALSE)</f>
        <v>Severn Vale</v>
      </c>
      <c r="E4" s="88" t="str">
        <f>VLOOKUP(C4,'Main Scores'!C:E,3,FALSE)</f>
        <v>Severn Vale</v>
      </c>
      <c r="F4" s="88" t="str">
        <f>VLOOKUP(C4,'Main Scores'!C:F,4,FALSE)</f>
        <v>Sue Portch</v>
      </c>
      <c r="G4" s="88" t="str">
        <f>VLOOKUP(C4,'Main Scores'!C:G,5,FALSE)</f>
        <v>Newzflash</v>
      </c>
      <c r="H4" s="80" t="s">
        <v>41</v>
      </c>
      <c r="I4" s="80" t="s">
        <v>35</v>
      </c>
      <c r="J4" s="88" t="str">
        <f>VLOOKUP(C4,'Main Scores'!C:H,6,FALSE)</f>
        <v>N34</v>
      </c>
      <c r="K4" s="81">
        <f>VLOOKUP(C4,'Main Scores'!$C:$M,9,FALSE)</f>
        <v>105.5</v>
      </c>
      <c r="L4" s="81">
        <f>VLOOKUP($C4,'Main Scores'!$C:$M,10,FALSE)</f>
        <v>64.5</v>
      </c>
      <c r="M4" s="81">
        <f t="shared" si="0"/>
        <v>170</v>
      </c>
      <c r="N4" s="92">
        <f t="shared" si="1"/>
        <v>0.70833333333333337</v>
      </c>
      <c r="O4" s="81">
        <v>2</v>
      </c>
      <c r="P4" s="21" t="str">
        <f t="shared" si="2"/>
        <v>N</v>
      </c>
      <c r="Q4" s="54">
        <f>VLOOKUP(C4,'Main Scores'!C:N,12,FALSE)-N4</f>
        <v>0</v>
      </c>
    </row>
    <row r="5" spans="1:19" x14ac:dyDescent="0.2">
      <c r="A5" s="17" t="s">
        <v>15</v>
      </c>
      <c r="B5" s="29">
        <v>0.47083333333333338</v>
      </c>
      <c r="C5" s="87">
        <v>130</v>
      </c>
      <c r="D5" s="88" t="str">
        <f>VLOOKUP(C5,'Main Scores'!C:D,2,FALSE)</f>
        <v>Wessex Gold</v>
      </c>
      <c r="E5" s="88" t="str">
        <f>VLOOKUP(C5,'Main Scores'!C:E,3,FALSE)</f>
        <v>Wessex Gold</v>
      </c>
      <c r="F5" s="88" t="str">
        <f>VLOOKUP(C5,'Main Scores'!C:F,4,FALSE)</f>
        <v>Lisa Sterrow</v>
      </c>
      <c r="G5" s="88" t="str">
        <f>VLOOKUP(C5,'Main Scores'!C:G,5,FALSE)</f>
        <v>My Artful Dodger</v>
      </c>
      <c r="H5" s="80" t="s">
        <v>41</v>
      </c>
      <c r="I5" s="80" t="s">
        <v>35</v>
      </c>
      <c r="J5" s="88" t="str">
        <f>VLOOKUP(C5,'Main Scores'!C:H,6,FALSE)</f>
        <v>N34</v>
      </c>
      <c r="K5" s="81">
        <f>VLOOKUP(C5,'Main Scores'!$C:$M,9,FALSE)</f>
        <v>100</v>
      </c>
      <c r="L5" s="81">
        <f>VLOOKUP($C5,'Main Scores'!$C:$M,10,FALSE)</f>
        <v>64</v>
      </c>
      <c r="M5" s="81">
        <f t="shared" si="0"/>
        <v>164</v>
      </c>
      <c r="N5" s="92">
        <f t="shared" si="1"/>
        <v>0.68333333333333335</v>
      </c>
      <c r="O5" s="81">
        <v>3</v>
      </c>
      <c r="P5" s="21" t="str">
        <f t="shared" si="2"/>
        <v>N</v>
      </c>
      <c r="Q5" s="54">
        <f>VLOOKUP(C5,'Main Scores'!C:N,12,FALSE)-N5</f>
        <v>0</v>
      </c>
    </row>
    <row r="6" spans="1:19" x14ac:dyDescent="0.2">
      <c r="A6" s="17" t="s">
        <v>15</v>
      </c>
      <c r="B6" s="29">
        <v>0.47569444444444442</v>
      </c>
      <c r="C6" s="87">
        <v>129</v>
      </c>
      <c r="D6" s="88" t="str">
        <f>VLOOKUP(C6,'Main Scores'!C:D,2,FALSE)</f>
        <v>VWH</v>
      </c>
      <c r="E6" s="88" t="str">
        <f>VLOOKUP(C6,'Main Scores'!C:E,3,FALSE)</f>
        <v>VWH</v>
      </c>
      <c r="F6" s="88" t="str">
        <f>VLOOKUP(C6,'Main Scores'!C:F,4,FALSE)</f>
        <v>Lynda King</v>
      </c>
      <c r="G6" s="88" t="str">
        <f>VLOOKUP(C6,'Main Scores'!C:G,5,FALSE)</f>
        <v>The Hit Man</v>
      </c>
      <c r="H6" s="80" t="s">
        <v>41</v>
      </c>
      <c r="I6" s="80" t="s">
        <v>35</v>
      </c>
      <c r="J6" s="88" t="str">
        <f>VLOOKUP(C6,'Main Scores'!C:H,6,FALSE)</f>
        <v>N34</v>
      </c>
      <c r="K6" s="81">
        <f>VLOOKUP(C6,'Main Scores'!$C:$M,9,FALSE)</f>
        <v>98</v>
      </c>
      <c r="L6" s="81">
        <f>VLOOKUP($C6,'Main Scores'!$C:$M,10,FALSE)</f>
        <v>61.5</v>
      </c>
      <c r="M6" s="81">
        <f t="shared" si="0"/>
        <v>159.5</v>
      </c>
      <c r="N6" s="92">
        <f t="shared" si="1"/>
        <v>0.6645833333333333</v>
      </c>
      <c r="O6" s="81">
        <v>4</v>
      </c>
      <c r="P6" s="21" t="str">
        <f t="shared" si="2"/>
        <v>N</v>
      </c>
      <c r="Q6" s="54">
        <f>VLOOKUP(C6,'Main Scores'!C:N,12,FALSE)-N6</f>
        <v>0</v>
      </c>
    </row>
    <row r="7" spans="1:19" x14ac:dyDescent="0.2">
      <c r="A7" s="17" t="s">
        <v>15</v>
      </c>
      <c r="B7" s="29">
        <v>0.47986111111111113</v>
      </c>
      <c r="C7" s="87">
        <v>125</v>
      </c>
      <c r="D7" s="88" t="str">
        <f>VLOOKUP(C7,'Main Scores'!C:D,2,FALSE)</f>
        <v>kennet vale Merlot</v>
      </c>
      <c r="E7" s="88" t="str">
        <f>VLOOKUP(C7,'Main Scores'!C:E,3,FALSE)</f>
        <v>Merlot</v>
      </c>
      <c r="F7" s="88" t="str">
        <f>VLOOKUP(C7,'Main Scores'!C:F,4,FALSE)</f>
        <v>Hannah Freeman</v>
      </c>
      <c r="G7" s="88" t="str">
        <f>VLOOKUP(C7,'Main Scores'!C:G,5,FALSE)</f>
        <v>Principle Espair</v>
      </c>
      <c r="H7" s="80" t="s">
        <v>41</v>
      </c>
      <c r="I7" s="80" t="s">
        <v>35</v>
      </c>
      <c r="J7" s="88" t="str">
        <f>VLOOKUP(C7,'Main Scores'!C:H,6,FALSE)</f>
        <v>N34</v>
      </c>
      <c r="K7" s="81">
        <f>VLOOKUP(C7,'Main Scores'!$C:$M,9,FALSE)</f>
        <v>97</v>
      </c>
      <c r="L7" s="81">
        <f>VLOOKUP($C7,'Main Scores'!$C:$M,10,FALSE)</f>
        <v>58.5</v>
      </c>
      <c r="M7" s="81">
        <f t="shared" si="0"/>
        <v>155.5</v>
      </c>
      <c r="N7" s="92">
        <f t="shared" si="1"/>
        <v>0.6479166666666667</v>
      </c>
      <c r="O7" s="81">
        <v>5</v>
      </c>
      <c r="P7" s="21" t="str">
        <f t="shared" si="2"/>
        <v>N</v>
      </c>
      <c r="Q7" s="54">
        <f>VLOOKUP(C7,'Main Scores'!C:N,12,FALSE)-N7</f>
        <v>0</v>
      </c>
    </row>
    <row r="8" spans="1:19" x14ac:dyDescent="0.2">
      <c r="A8" s="17" t="s">
        <v>15</v>
      </c>
      <c r="B8" s="29">
        <v>0.48472222222222222</v>
      </c>
      <c r="C8" s="87">
        <v>123</v>
      </c>
      <c r="D8" s="88" t="str">
        <f>VLOOKUP(C8,'Main Scores'!C:D,2,FALSE)</f>
        <v>Berkeley 1</v>
      </c>
      <c r="E8" s="88">
        <f>VLOOKUP(C8,'Main Scores'!C:E,3,FALSE)</f>
        <v>1</v>
      </c>
      <c r="F8" s="88" t="str">
        <f>VLOOKUP(C8,'Main Scores'!C:F,4,FALSE)</f>
        <v>Joanna Dyer</v>
      </c>
      <c r="G8" s="88" t="str">
        <f>VLOOKUP(C8,'Main Scores'!C:G,5,FALSE)</f>
        <v>Emerald Rose Tempest</v>
      </c>
      <c r="H8" s="80" t="s">
        <v>41</v>
      </c>
      <c r="I8" s="80" t="s">
        <v>35</v>
      </c>
      <c r="J8" s="88" t="str">
        <f>VLOOKUP(C8,'Main Scores'!C:H,6,FALSE)</f>
        <v>N34</v>
      </c>
      <c r="K8" s="81">
        <f>VLOOKUP(C8,'Main Scores'!$C:$M,9,FALSE)</f>
        <v>96.5</v>
      </c>
      <c r="L8" s="81">
        <f>VLOOKUP($C8,'Main Scores'!$C:$M,10,FALSE)</f>
        <v>57</v>
      </c>
      <c r="M8" s="81">
        <f t="shared" si="0"/>
        <v>153.5</v>
      </c>
      <c r="N8" s="92">
        <f t="shared" si="1"/>
        <v>0.63958333333333328</v>
      </c>
      <c r="O8" s="81">
        <v>6</v>
      </c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15</v>
      </c>
      <c r="B9" s="29">
        <v>0.48888888888888887</v>
      </c>
      <c r="C9" s="87">
        <v>124</v>
      </c>
      <c r="D9" s="88" t="str">
        <f>VLOOKUP(C9,'Main Scores'!C:D,2,FALSE)</f>
        <v>Berkeley 2</v>
      </c>
      <c r="E9" s="88">
        <f>VLOOKUP(C9,'Main Scores'!C:E,3,FALSE)</f>
        <v>2</v>
      </c>
      <c r="F9" s="88" t="str">
        <f>VLOOKUP(C9,'Main Scores'!C:F,4,FALSE)</f>
        <v>Joy Smart</v>
      </c>
      <c r="G9" s="88" t="str">
        <f>VLOOKUP(C9,'Main Scores'!C:G,5,FALSE)</f>
        <v>Peaches Blue Boy</v>
      </c>
      <c r="H9" s="80" t="s">
        <v>41</v>
      </c>
      <c r="I9" s="80" t="s">
        <v>35</v>
      </c>
      <c r="J9" s="88" t="str">
        <f>VLOOKUP(C9,'Main Scores'!C:H,6,FALSE)</f>
        <v>N34</v>
      </c>
      <c r="K9" s="81">
        <f>VLOOKUP(C9,'Main Scores'!$C:$M,9,FALSE)</f>
        <v>92</v>
      </c>
      <c r="L9" s="81">
        <f>VLOOKUP($C9,'Main Scores'!$C:$M,10,FALSE)</f>
        <v>52.5</v>
      </c>
      <c r="M9" s="81">
        <f t="shared" si="0"/>
        <v>144.5</v>
      </c>
      <c r="N9" s="92">
        <f t="shared" si="1"/>
        <v>0.6020833333333333</v>
      </c>
      <c r="O9" s="81">
        <v>7</v>
      </c>
      <c r="P9" s="21" t="str">
        <f t="shared" si="2"/>
        <v>N</v>
      </c>
      <c r="Q9" s="54">
        <f>VLOOKUP(C9,'Main Scores'!C:N,12,FALSE)-N9</f>
        <v>0</v>
      </c>
    </row>
    <row r="10" spans="1:19" x14ac:dyDescent="0.2">
      <c r="B10" s="3"/>
      <c r="C10" s="87">
        <v>126</v>
      </c>
      <c r="D10" s="88" t="str">
        <f>VLOOKUP(C10,'Main Scores'!C:D,2,FALSE)</f>
        <v>Kennet Vale Shiraz</v>
      </c>
      <c r="E10" s="88" t="str">
        <f>VLOOKUP(C10,'Main Scores'!C:E,3,FALSE)</f>
        <v>Shiraz</v>
      </c>
      <c r="F10" s="88" t="str">
        <f>VLOOKUP(C10,'Main Scores'!C:F,4,FALSE)</f>
        <v>Sophie Meehan</v>
      </c>
      <c r="G10" s="88" t="str">
        <f>VLOOKUP(C10,'Main Scores'!C:G,5,FALSE)</f>
        <v>Mister Manchego</v>
      </c>
      <c r="H10" s="80" t="s">
        <v>41</v>
      </c>
      <c r="I10" s="80" t="s">
        <v>35</v>
      </c>
      <c r="J10" s="88" t="str">
        <f>VLOOKUP(C10,'Main Scores'!C:H,6,FALSE)</f>
        <v>N34</v>
      </c>
      <c r="K10" s="81">
        <f>VLOOKUP(C10,'Main Scores'!$C:$M,9,FALSE)</f>
        <v>82.5</v>
      </c>
      <c r="L10" s="81">
        <f>VLOOKUP($C10,'Main Scores'!$C:$M,10,FALSE)</f>
        <v>51</v>
      </c>
      <c r="M10" s="81">
        <f t="shared" si="0"/>
        <v>133.5</v>
      </c>
      <c r="N10" s="92">
        <f t="shared" si="1"/>
        <v>0.55625000000000002</v>
      </c>
      <c r="O10" s="81">
        <v>8</v>
      </c>
      <c r="P10" s="21" t="str">
        <f t="shared" si="2"/>
        <v>N</v>
      </c>
      <c r="Q10" s="54">
        <f>VLOOKUP(C10,'Main Scores'!C:N,12,FALSE)-N10</f>
        <v>0</v>
      </c>
    </row>
    <row r="11" spans="1:19" x14ac:dyDescent="0.2">
      <c r="C11" s="87">
        <v>121</v>
      </c>
      <c r="D11" s="88" t="str">
        <f>VLOOKUP(C11,'Main Scores'!C:D,2,FALSE)</f>
        <v>Bath 1</v>
      </c>
      <c r="E11" s="88">
        <f>VLOOKUP(C11,'Main Scores'!C:E,3,FALSE)</f>
        <v>1</v>
      </c>
      <c r="F11" s="88" t="str">
        <f>VLOOKUP(C11,'Main Scores'!C:F,4,FALSE)</f>
        <v>Jenny Watkins</v>
      </c>
      <c r="G11" s="88" t="str">
        <f>VLOOKUP(C11,'Main Scores'!C:G,5,FALSE)</f>
        <v>Rolex Free</v>
      </c>
      <c r="H11" s="80" t="s">
        <v>41</v>
      </c>
      <c r="I11" s="80" t="s">
        <v>35</v>
      </c>
      <c r="J11" s="88" t="str">
        <f>VLOOKUP(C11,'Main Scores'!C:H,6,FALSE)</f>
        <v>N34</v>
      </c>
      <c r="K11" s="81">
        <f>VLOOKUP(C11,'Main Scores'!$C:$M,9,FALSE)</f>
        <v>79</v>
      </c>
      <c r="L11" s="81">
        <f>VLOOKUP($C11,'Main Scores'!$C:$M,10,FALSE)</f>
        <v>49</v>
      </c>
      <c r="M11" s="81">
        <f t="shared" si="0"/>
        <v>128</v>
      </c>
      <c r="N11" s="92">
        <f t="shared" si="1"/>
        <v>0.53333333333333333</v>
      </c>
      <c r="O11" s="81">
        <v>9</v>
      </c>
      <c r="P11" s="21" t="str">
        <f t="shared" si="2"/>
        <v>N</v>
      </c>
      <c r="Q11" s="54">
        <f>VLOOKUP(C11,'Main Scores'!C:N,12,FALSE)-N11</f>
        <v>0</v>
      </c>
    </row>
    <row r="12" spans="1:19" x14ac:dyDescent="0.2">
      <c r="C12" s="87">
        <v>127</v>
      </c>
      <c r="D12" s="88" t="str">
        <f>VLOOKUP(C12,'Main Scores'!C:D,2,FALSE)</f>
        <v>Kingsleaze</v>
      </c>
      <c r="E12" s="88" t="str">
        <f>VLOOKUP(C12,'Main Scores'!C:E,3,FALSE)</f>
        <v>Kingsleaze</v>
      </c>
      <c r="F12" s="88" t="str">
        <f>VLOOKUP(C12,'Main Scores'!C:F,4,FALSE)</f>
        <v>Adrian Palmer</v>
      </c>
      <c r="G12" s="88" t="str">
        <f>VLOOKUP(C12,'Main Scores'!C:G,5,FALSE)</f>
        <v>Flashback III</v>
      </c>
      <c r="H12" s="80" t="s">
        <v>41</v>
      </c>
      <c r="I12" s="80" t="s">
        <v>35</v>
      </c>
      <c r="J12" s="88" t="str">
        <f>VLOOKUP(C12,'Main Scores'!C:H,6,FALSE)</f>
        <v>N34</v>
      </c>
      <c r="K12" s="81">
        <f>VLOOKUP(C12,'Main Scores'!$C:$M,9,FALSE)</f>
        <v>74</v>
      </c>
      <c r="L12" s="81">
        <f>VLOOKUP($C12,'Main Scores'!$C:$M,10,FALSE)</f>
        <v>45</v>
      </c>
      <c r="M12" s="81">
        <f t="shared" si="0"/>
        <v>119</v>
      </c>
      <c r="N12" s="92">
        <f t="shared" si="1"/>
        <v>0.49583333333333335</v>
      </c>
      <c r="O12" s="81">
        <v>10</v>
      </c>
      <c r="P12" s="21" t="str">
        <f t="shared" si="2"/>
        <v>N</v>
      </c>
      <c r="Q12" s="54">
        <f>VLOOKUP(C12,'Main Scores'!C:N,12,FALSE)-N12</f>
        <v>0</v>
      </c>
    </row>
    <row r="13" spans="1:19" x14ac:dyDescent="0.2">
      <c r="C13" s="76"/>
      <c r="D13" s="18"/>
      <c r="E13" s="18"/>
      <c r="F13" s="18"/>
      <c r="G13" s="18"/>
      <c r="H13" s="20"/>
      <c r="I13" s="20"/>
      <c r="J13" s="18"/>
      <c r="K13" s="21"/>
      <c r="L13" s="21"/>
      <c r="M13" s="21"/>
      <c r="N13" s="50"/>
      <c r="O13" s="22"/>
      <c r="P13" s="21"/>
      <c r="Q13" s="54"/>
    </row>
  </sheetData>
  <sortState ref="C3:Q13">
    <sortCondition descending="1" ref="N3:N13"/>
  </sortState>
  <phoneticPr fontId="9" type="noConversion"/>
  <printOptions gridLines="1"/>
  <pageMargins left="0.25" right="0.25" top="0.75" bottom="0.75" header="0.3" footer="0.3"/>
  <pageSetup paperSize="9" scale="81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23"/>
  <sheetViews>
    <sheetView topLeftCell="C1" zoomScaleNormal="100" workbookViewId="0">
      <selection activeCell="O4" sqref="O4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5.75" style="8" customWidth="1"/>
    <col min="5" max="5" width="14.125" style="8" customWidth="1"/>
    <col min="6" max="6" width="19.125" style="8" customWidth="1"/>
    <col min="7" max="7" width="26.75" style="8" customWidth="1"/>
    <col min="8" max="8" width="7.625" style="8" hidden="1" customWidth="1"/>
    <col min="9" max="9" width="12.125" style="8" hidden="1" customWidth="1"/>
    <col min="10" max="10" width="7.25" style="8" customWidth="1"/>
    <col min="11" max="11" width="10.375" bestFit="1" customWidth="1"/>
    <col min="12" max="13" width="11.125" bestFit="1" customWidth="1"/>
    <col min="14" max="14" width="18.75" style="47" bestFit="1" customWidth="1"/>
    <col min="18" max="18" width="8.75" style="52"/>
  </cols>
  <sheetData>
    <row r="1" spans="1:20" x14ac:dyDescent="0.2">
      <c r="A1" s="11"/>
      <c r="B1" s="40"/>
      <c r="C1" s="79" t="s">
        <v>312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81"/>
      <c r="P1" s="21"/>
      <c r="Q1" s="21"/>
    </row>
    <row r="2" spans="1:20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13</v>
      </c>
      <c r="K2" s="84" t="s">
        <v>74</v>
      </c>
      <c r="L2" s="85" t="s">
        <v>75</v>
      </c>
      <c r="M2" s="85" t="s">
        <v>76</v>
      </c>
      <c r="N2" s="86" t="s">
        <v>77</v>
      </c>
      <c r="O2" s="85" t="s">
        <v>79</v>
      </c>
      <c r="P2" s="37" t="s">
        <v>358</v>
      </c>
      <c r="Q2" s="37" t="s">
        <v>89</v>
      </c>
      <c r="R2" s="53" t="s">
        <v>78</v>
      </c>
      <c r="S2" s="2" t="s">
        <v>215</v>
      </c>
      <c r="T2" s="9">
        <v>290</v>
      </c>
    </row>
    <row r="3" spans="1:20" x14ac:dyDescent="0.2">
      <c r="A3" s="17" t="s">
        <v>16</v>
      </c>
      <c r="B3" s="29">
        <v>0.63055555555555554</v>
      </c>
      <c r="C3" s="87">
        <v>138</v>
      </c>
      <c r="D3" s="88" t="str">
        <f>VLOOKUP(C3,'Main Scores'!C:D,2,FALSE)</f>
        <v>kennet vale Merlot</v>
      </c>
      <c r="E3" s="88" t="str">
        <f>VLOOKUP(C3,'Main Scores'!C:E,3,FALSE)</f>
        <v>Merlot</v>
      </c>
      <c r="F3" s="88" t="str">
        <f>VLOOKUP(C3,'Main Scores'!C:F,4,FALSE)</f>
        <v>Sophie Andrews</v>
      </c>
      <c r="G3" s="88" t="str">
        <f>VLOOKUP(C3,'Main Scores'!C:G,5,FALSE)</f>
        <v>Paytime II</v>
      </c>
      <c r="H3" s="80" t="s">
        <v>41</v>
      </c>
      <c r="I3" s="80" t="s">
        <v>36</v>
      </c>
      <c r="J3" s="88" t="str">
        <f>VLOOKUP(C3,'Main Scores'!C:H,6,FALSE)</f>
        <v>E45</v>
      </c>
      <c r="K3" s="81">
        <f>VLOOKUP(C3,'Main Scores'!$C:$M,9,FALSE)</f>
        <v>162</v>
      </c>
      <c r="L3" s="81">
        <f>VLOOKUP($C3,'Main Scores'!$C:$M,10,FALSE)</f>
        <v>65</v>
      </c>
      <c r="M3" s="81">
        <f t="shared" ref="M3:M17" si="0">K3+L3</f>
        <v>227</v>
      </c>
      <c r="N3" s="92">
        <f t="shared" ref="N3:N17" si="1">M3/T$2</f>
        <v>0.78275862068965518</v>
      </c>
      <c r="O3" s="81">
        <v>1</v>
      </c>
      <c r="P3" s="21">
        <v>1</v>
      </c>
      <c r="Q3" s="21" t="str">
        <f t="shared" ref="Q3:Q11" si="2">IF(N3=N4,"Y","N")</f>
        <v>N</v>
      </c>
      <c r="R3" s="54">
        <f>VLOOKUP(C3,'Main Scores'!C:N,12,FALSE)-N3</f>
        <v>0</v>
      </c>
    </row>
    <row r="4" spans="1:20" x14ac:dyDescent="0.2">
      <c r="A4" s="17" t="s">
        <v>16</v>
      </c>
      <c r="B4" s="29">
        <v>0.61736111111111114</v>
      </c>
      <c r="C4" s="87">
        <v>145</v>
      </c>
      <c r="D4" s="88" t="str">
        <f>VLOOKUP(C4,'Main Scores'!C:D,2,FALSE)</f>
        <v>Wessex Gold</v>
      </c>
      <c r="E4" s="88" t="str">
        <f>VLOOKUP(C4,'Main Scores'!C:E,3,FALSE)</f>
        <v>Wessex Gold</v>
      </c>
      <c r="F4" s="88" t="str">
        <f>VLOOKUP(C4,'Main Scores'!C:F,4,FALSE)</f>
        <v>Nicola Roach</v>
      </c>
      <c r="G4" s="88" t="str">
        <f>VLOOKUP(C4,'Main Scores'!C:G,5,FALSE)</f>
        <v>Cleos Pride</v>
      </c>
      <c r="H4" s="80" t="s">
        <v>41</v>
      </c>
      <c r="I4" s="80" t="s">
        <v>36</v>
      </c>
      <c r="J4" s="88" t="str">
        <f>VLOOKUP(C4,'Main Scores'!C:H,6,FALSE)</f>
        <v>E45</v>
      </c>
      <c r="K4" s="81">
        <f>VLOOKUP(C4,'Main Scores'!$C:$M,9,FALSE)</f>
        <v>150</v>
      </c>
      <c r="L4" s="81">
        <f>VLOOKUP($C4,'Main Scores'!$C:$M,10,FALSE)</f>
        <v>60</v>
      </c>
      <c r="M4" s="81">
        <f t="shared" si="0"/>
        <v>210</v>
      </c>
      <c r="N4" s="92">
        <f t="shared" si="1"/>
        <v>0.72413793103448276</v>
      </c>
      <c r="O4" s="100" t="s">
        <v>354</v>
      </c>
      <c r="P4" s="21">
        <v>2</v>
      </c>
      <c r="Q4" s="21" t="str">
        <f t="shared" si="2"/>
        <v>N</v>
      </c>
      <c r="R4" s="54">
        <f>VLOOKUP(C4,'Main Scores'!C:N,12,FALSE)-N4</f>
        <v>0</v>
      </c>
    </row>
    <row r="5" spans="1:20" x14ac:dyDescent="0.2">
      <c r="A5" s="17" t="s">
        <v>16</v>
      </c>
      <c r="B5" s="29">
        <v>0.63472222222222219</v>
      </c>
      <c r="C5" s="87">
        <v>135</v>
      </c>
      <c r="D5" s="88" t="str">
        <f>VLOOKUP(C5,'Main Scores'!C:D,2,FALSE)</f>
        <v>Berkeley 2</v>
      </c>
      <c r="E5" s="88">
        <f>VLOOKUP(C5,'Main Scores'!C:E,3,FALSE)</f>
        <v>2</v>
      </c>
      <c r="F5" s="88" t="str">
        <f>VLOOKUP(C5,'Main Scores'!C:F,4,FALSE)</f>
        <v xml:space="preserve">Bex Guest </v>
      </c>
      <c r="G5" s="88" t="str">
        <f>VLOOKUP(C5,'Main Scores'!C:G,5,FALSE)</f>
        <v>Nord est Des Ifs</v>
      </c>
      <c r="H5" s="80" t="s">
        <v>41</v>
      </c>
      <c r="I5" s="80" t="s">
        <v>36</v>
      </c>
      <c r="J5" s="88" t="str">
        <f>VLOOKUP(C5,'Main Scores'!C:H,6,FALSE)</f>
        <v>E45</v>
      </c>
      <c r="K5" s="81">
        <f>VLOOKUP(C5,'Main Scores'!$C:$M,9,FALSE)</f>
        <v>145.5</v>
      </c>
      <c r="L5" s="81">
        <f>VLOOKUP($C5,'Main Scores'!$C:$M,10,FALSE)</f>
        <v>59</v>
      </c>
      <c r="M5" s="81">
        <f t="shared" si="0"/>
        <v>204.5</v>
      </c>
      <c r="N5" s="92">
        <f t="shared" si="1"/>
        <v>0.70517241379310347</v>
      </c>
      <c r="O5" s="81">
        <v>3</v>
      </c>
      <c r="P5" s="21">
        <v>3</v>
      </c>
      <c r="Q5" s="21" t="str">
        <f t="shared" si="2"/>
        <v>N</v>
      </c>
      <c r="R5" s="54">
        <f>VLOOKUP(C5,'Main Scores'!C:N,12,FALSE)-N5</f>
        <v>0</v>
      </c>
    </row>
    <row r="6" spans="1:20" x14ac:dyDescent="0.2">
      <c r="A6" s="17" t="s">
        <v>16</v>
      </c>
      <c r="B6" s="29">
        <v>0.64444444444444449</v>
      </c>
      <c r="C6" s="87">
        <v>139</v>
      </c>
      <c r="D6" s="88" t="str">
        <f>VLOOKUP(C6,'Main Scores'!C:D,2,FALSE)</f>
        <v>Kennet Vale Shiraz</v>
      </c>
      <c r="E6" s="88" t="str">
        <f>VLOOKUP(C6,'Main Scores'!C:E,3,FALSE)</f>
        <v>Shiraz</v>
      </c>
      <c r="F6" s="88" t="str">
        <f>VLOOKUP(C6,'Main Scores'!C:F,4,FALSE)</f>
        <v>Antonia Riley</v>
      </c>
      <c r="G6" s="88" t="str">
        <f>VLOOKUP(C6,'Main Scores'!C:G,5,FALSE)</f>
        <v>De Beers Darwin</v>
      </c>
      <c r="H6" s="80" t="s">
        <v>41</v>
      </c>
      <c r="I6" s="80" t="s">
        <v>36</v>
      </c>
      <c r="J6" s="88" t="str">
        <f>VLOOKUP(C6,'Main Scores'!C:H,6,FALSE)</f>
        <v>E45</v>
      </c>
      <c r="K6" s="81">
        <f>VLOOKUP(C6,'Main Scores'!$C:$M,9,FALSE)</f>
        <v>145</v>
      </c>
      <c r="L6" s="81">
        <f>VLOOKUP($C6,'Main Scores'!$C:$M,10,FALSE)</f>
        <v>59</v>
      </c>
      <c r="M6" s="81">
        <f t="shared" si="0"/>
        <v>204</v>
      </c>
      <c r="N6" s="92">
        <f t="shared" si="1"/>
        <v>0.70344827586206893</v>
      </c>
      <c r="O6" s="81">
        <v>4</v>
      </c>
      <c r="P6" s="21">
        <v>4</v>
      </c>
      <c r="Q6" s="21" t="str">
        <f t="shared" si="2"/>
        <v>N</v>
      </c>
      <c r="R6" s="54">
        <f>VLOOKUP(C6,'Main Scores'!C:N,12,FALSE)-N6</f>
        <v>0</v>
      </c>
    </row>
    <row r="7" spans="1:20" x14ac:dyDescent="0.2">
      <c r="A7" s="17" t="s">
        <v>16</v>
      </c>
      <c r="B7" s="29">
        <v>0.58263888888888882</v>
      </c>
      <c r="C7" s="87">
        <v>131</v>
      </c>
      <c r="D7" s="88" t="str">
        <f>VLOOKUP(C7,'Main Scores'!C:D,2,FALSE)</f>
        <v>Bath 1</v>
      </c>
      <c r="E7" s="88">
        <f>VLOOKUP(C7,'Main Scores'!C:E,3,FALSE)</f>
        <v>1</v>
      </c>
      <c r="F7" s="88" t="str">
        <f>VLOOKUP(C7,'Main Scores'!C:F,4,FALSE)</f>
        <v>Zoe Symes</v>
      </c>
      <c r="G7" s="88" t="str">
        <f>VLOOKUP(C7,'Main Scores'!C:G,5,FALSE)</f>
        <v>Serendipity</v>
      </c>
      <c r="H7" s="80" t="s">
        <v>41</v>
      </c>
      <c r="I7" s="80" t="s">
        <v>36</v>
      </c>
      <c r="J7" s="88" t="str">
        <f>VLOOKUP(C7,'Main Scores'!C:H,6,FALSE)</f>
        <v>E45</v>
      </c>
      <c r="K7" s="81">
        <f>VLOOKUP(C7,'Main Scores'!$C:$M,9,FALSE)</f>
        <v>142</v>
      </c>
      <c r="L7" s="81">
        <f>VLOOKUP($C7,'Main Scores'!$C:$M,10,FALSE)</f>
        <v>57</v>
      </c>
      <c r="M7" s="81">
        <f t="shared" si="0"/>
        <v>199</v>
      </c>
      <c r="N7" s="92">
        <f t="shared" si="1"/>
        <v>0.68620689655172418</v>
      </c>
      <c r="O7" s="81">
        <v>5</v>
      </c>
      <c r="P7" s="21">
        <v>5</v>
      </c>
      <c r="Q7" s="21" t="str">
        <f t="shared" si="2"/>
        <v>Y</v>
      </c>
      <c r="R7" s="54">
        <f>VLOOKUP(C7,'Main Scores'!C:N,12,FALSE)-N7</f>
        <v>0</v>
      </c>
    </row>
    <row r="8" spans="1:20" x14ac:dyDescent="0.2">
      <c r="A8" s="17" t="s">
        <v>16</v>
      </c>
      <c r="B8" s="29">
        <v>0.59166666666666667</v>
      </c>
      <c r="C8" s="87">
        <v>133</v>
      </c>
      <c r="D8" s="88" t="str">
        <f>VLOOKUP(C8,'Main Scores'!C:D,2,FALSE)</f>
        <v>Bath Individual</v>
      </c>
      <c r="E8" s="88" t="str">
        <f>VLOOKUP(C8,'Main Scores'!C:E,3,FALSE)</f>
        <v>Individual</v>
      </c>
      <c r="F8" s="88" t="str">
        <f>VLOOKUP(C8,'Main Scores'!C:F,4,FALSE)</f>
        <v>Georgina Bryce</v>
      </c>
      <c r="G8" s="88" t="str">
        <f>VLOOKUP(C8,'Main Scores'!C:G,5,FALSE)</f>
        <v>Trefaldwin Dylan</v>
      </c>
      <c r="H8" s="80" t="s">
        <v>41</v>
      </c>
      <c r="I8" s="80" t="s">
        <v>36</v>
      </c>
      <c r="J8" s="88" t="str">
        <f>VLOOKUP(C8,'Main Scores'!C:H,6,FALSE)</f>
        <v>E45</v>
      </c>
      <c r="K8" s="81">
        <f>VLOOKUP(C8,'Main Scores'!$C:$M,9,FALSE)</f>
        <v>143</v>
      </c>
      <c r="L8" s="81">
        <f>VLOOKUP($C8,'Main Scores'!$C:$M,10,FALSE)</f>
        <v>56</v>
      </c>
      <c r="M8" s="81">
        <f t="shared" si="0"/>
        <v>199</v>
      </c>
      <c r="N8" s="92">
        <f t="shared" si="1"/>
        <v>0.68620689655172418</v>
      </c>
      <c r="O8" s="81">
        <v>6</v>
      </c>
      <c r="P8" s="21">
        <v>6</v>
      </c>
      <c r="Q8" s="21" t="str">
        <f t="shared" si="2"/>
        <v>N</v>
      </c>
      <c r="R8" s="54">
        <f>VLOOKUP(C8,'Main Scores'!C:N,12,FALSE)-N8</f>
        <v>0</v>
      </c>
    </row>
    <row r="9" spans="1:20" x14ac:dyDescent="0.2">
      <c r="A9" s="17" t="s">
        <v>16</v>
      </c>
      <c r="B9" s="29">
        <v>0.55486111111111114</v>
      </c>
      <c r="C9" s="87">
        <v>132</v>
      </c>
      <c r="D9" s="88" t="str">
        <f>VLOOKUP(C9,'Main Scores'!C:D,2,FALSE)</f>
        <v>Bath 2</v>
      </c>
      <c r="E9" s="88">
        <f>VLOOKUP(C9,'Main Scores'!C:E,3,FALSE)</f>
        <v>2</v>
      </c>
      <c r="F9" s="88" t="str">
        <f>VLOOKUP(C9,'Main Scores'!C:F,4,FALSE)</f>
        <v>Kim Walker</v>
      </c>
      <c r="G9" s="88" t="str">
        <f>VLOOKUP(C9,'Main Scores'!C:G,5,FALSE)</f>
        <v>Master Max</v>
      </c>
      <c r="H9" s="80" t="s">
        <v>41</v>
      </c>
      <c r="I9" s="80" t="s">
        <v>36</v>
      </c>
      <c r="J9" s="88" t="str">
        <f>VLOOKUP(C9,'Main Scores'!C:H,6,FALSE)</f>
        <v>E45</v>
      </c>
      <c r="K9" s="81">
        <f>VLOOKUP(C9,'Main Scores'!$C:$M,9,FALSE)</f>
        <v>140</v>
      </c>
      <c r="L9" s="81">
        <f>VLOOKUP($C9,'Main Scores'!$C:$M,10,FALSE)</f>
        <v>54</v>
      </c>
      <c r="M9" s="81">
        <f t="shared" si="0"/>
        <v>194</v>
      </c>
      <c r="N9" s="92">
        <f t="shared" si="1"/>
        <v>0.66896551724137931</v>
      </c>
      <c r="O9" s="81">
        <v>6</v>
      </c>
      <c r="P9" s="21">
        <v>7</v>
      </c>
      <c r="Q9" s="21" t="str">
        <f t="shared" si="2"/>
        <v>N</v>
      </c>
      <c r="R9" s="54">
        <f>VLOOKUP(C9,'Main Scores'!C:N,12,FALSE)-N9</f>
        <v>0</v>
      </c>
    </row>
    <row r="10" spans="1:20" x14ac:dyDescent="0.2">
      <c r="A10" s="17" t="s">
        <v>16</v>
      </c>
      <c r="B10" s="29">
        <v>0.64930555555555558</v>
      </c>
      <c r="C10" s="87">
        <v>136</v>
      </c>
      <c r="D10" s="88" t="str">
        <f>VLOOKUP(C10,'Main Scores'!C:D,2,FALSE)</f>
        <v>Berkeley Individual</v>
      </c>
      <c r="E10" s="88" t="str">
        <f>VLOOKUP(C10,'Main Scores'!C:E,3,FALSE)</f>
        <v>Individual</v>
      </c>
      <c r="F10" s="88" t="str">
        <f>VLOOKUP(C10,'Main Scores'!C:F,4,FALSE)</f>
        <v>Joanna Dyer</v>
      </c>
      <c r="G10" s="88" t="str">
        <f>VLOOKUP(C10,'Main Scores'!C:G,5,FALSE)</f>
        <v>Emerald Rose Tempest</v>
      </c>
      <c r="H10" s="80" t="s">
        <v>41</v>
      </c>
      <c r="I10" s="80" t="s">
        <v>36</v>
      </c>
      <c r="J10" s="88" t="str">
        <f>VLOOKUP(C10,'Main Scores'!C:H,6,FALSE)</f>
        <v>E45</v>
      </c>
      <c r="K10" s="81">
        <f>VLOOKUP(C10,'Main Scores'!$C:$M,9,FALSE)</f>
        <v>136.5</v>
      </c>
      <c r="L10" s="81">
        <f>VLOOKUP($C10,'Main Scores'!$C:$M,10,FALSE)</f>
        <v>53</v>
      </c>
      <c r="M10" s="81">
        <f t="shared" si="0"/>
        <v>189.5</v>
      </c>
      <c r="N10" s="92">
        <f t="shared" si="1"/>
        <v>0.65344827586206899</v>
      </c>
      <c r="O10" s="81"/>
      <c r="P10" s="155">
        <v>8</v>
      </c>
      <c r="Q10" s="21" t="str">
        <f t="shared" si="2"/>
        <v>N</v>
      </c>
      <c r="R10" s="54">
        <f>VLOOKUP(C10,'Main Scores'!C:N,12,FALSE)-N10</f>
        <v>0</v>
      </c>
    </row>
    <row r="11" spans="1:20" x14ac:dyDescent="0.2">
      <c r="A11" s="17" t="s">
        <v>16</v>
      </c>
      <c r="B11" s="29">
        <v>0.61319444444444449</v>
      </c>
      <c r="C11" s="87">
        <v>143</v>
      </c>
      <c r="D11" s="88" t="str">
        <f>VLOOKUP(C11,'Main Scores'!C:D,2,FALSE)</f>
        <v>Vwh Individual</v>
      </c>
      <c r="E11" s="88" t="str">
        <f>VLOOKUP(C11,'Main Scores'!C:E,3,FALSE)</f>
        <v>Individual</v>
      </c>
      <c r="F11" s="88" t="str">
        <f>VLOOKUP(C11,'Main Scores'!C:F,4,FALSE)</f>
        <v>Lynda King</v>
      </c>
      <c r="G11" s="88" t="str">
        <f>VLOOKUP(C11,'Main Scores'!C:G,5,FALSE)</f>
        <v>The Hit Man</v>
      </c>
      <c r="H11" s="80" t="s">
        <v>41</v>
      </c>
      <c r="I11" s="80" t="s">
        <v>36</v>
      </c>
      <c r="J11" s="88" t="str">
        <f>VLOOKUP(C11,'Main Scores'!C:H,6,FALSE)</f>
        <v>E45</v>
      </c>
      <c r="K11" s="81">
        <f>VLOOKUP(C11,'Main Scores'!$C:$M,9,FALSE)</f>
        <v>134</v>
      </c>
      <c r="L11" s="81">
        <f>VLOOKUP($C11,'Main Scores'!$C:$M,10,FALSE)</f>
        <v>54</v>
      </c>
      <c r="M11" s="81">
        <f t="shared" si="0"/>
        <v>188</v>
      </c>
      <c r="N11" s="92">
        <f t="shared" si="1"/>
        <v>0.64827586206896548</v>
      </c>
      <c r="O11" s="81"/>
      <c r="P11" s="21">
        <v>9</v>
      </c>
      <c r="Q11" s="21" t="str">
        <f t="shared" si="2"/>
        <v>N</v>
      </c>
      <c r="R11" s="54">
        <f>VLOOKUP(C11,'Main Scores'!C:N,12,FALSE)-N11</f>
        <v>0</v>
      </c>
    </row>
    <row r="12" spans="1:20" x14ac:dyDescent="0.2">
      <c r="A12" s="17" t="s">
        <v>16</v>
      </c>
      <c r="B12" s="29">
        <v>0.57361111111111118</v>
      </c>
      <c r="C12" s="87">
        <v>142</v>
      </c>
      <c r="D12" s="88" t="str">
        <f>VLOOKUP(C12,'Main Scores'!C:D,2,FALSE)</f>
        <v>VWH</v>
      </c>
      <c r="E12" s="88" t="str">
        <f>VLOOKUP(C12,'Main Scores'!C:E,3,FALSE)</f>
        <v>VWH</v>
      </c>
      <c r="F12" s="88" t="str">
        <f>VLOOKUP(C12,'Main Scores'!C:F,4,FALSE)</f>
        <v>Jude Matthews</v>
      </c>
      <c r="G12" s="88" t="str">
        <f>VLOOKUP(C12,'Main Scores'!C:G,5,FALSE)</f>
        <v>Bendigo II</v>
      </c>
      <c r="H12" s="80" t="s">
        <v>41</v>
      </c>
      <c r="I12" s="80" t="s">
        <v>36</v>
      </c>
      <c r="J12" s="88" t="str">
        <f>VLOOKUP(C12,'Main Scores'!C:H,6,FALSE)</f>
        <v>E45</v>
      </c>
      <c r="K12" s="81">
        <f>VLOOKUP(C12,'Main Scores'!$C:$M,9,FALSE)</f>
        <v>134</v>
      </c>
      <c r="L12" s="81">
        <f>VLOOKUP($C12,'Main Scores'!$C:$M,10,FALSE)</f>
        <v>52</v>
      </c>
      <c r="M12" s="81">
        <f t="shared" si="0"/>
        <v>186</v>
      </c>
      <c r="N12" s="92">
        <f t="shared" si="1"/>
        <v>0.64137931034482754</v>
      </c>
      <c r="O12" s="81">
        <v>7</v>
      </c>
      <c r="P12" s="155">
        <v>10</v>
      </c>
      <c r="Q12" s="21" t="str">
        <f t="shared" ref="Q12:Q17" si="3">IF(N12=N13,"Y","N")</f>
        <v>N</v>
      </c>
      <c r="R12" s="54">
        <f>VLOOKUP(C12,'Main Scores'!C:N,12,FALSE)-N12</f>
        <v>0</v>
      </c>
    </row>
    <row r="13" spans="1:20" x14ac:dyDescent="0.2">
      <c r="C13" s="87">
        <v>137</v>
      </c>
      <c r="D13" s="88" t="str">
        <f>VLOOKUP(C13,'Main Scores'!C:D,2,FALSE)</f>
        <v>Frampton</v>
      </c>
      <c r="E13" s="88" t="str">
        <f>VLOOKUP(C13,'Main Scores'!C:E,3,FALSE)</f>
        <v>Frampton</v>
      </c>
      <c r="F13" s="88" t="str">
        <f>VLOOKUP(C13,'Main Scores'!C:F,4,FALSE)</f>
        <v>Sally Miles</v>
      </c>
      <c r="G13" s="88" t="str">
        <f>VLOOKUP(C13,'Main Scores'!C:G,5,FALSE)</f>
        <v>Sidney Bay</v>
      </c>
      <c r="H13" s="80" t="s">
        <v>41</v>
      </c>
      <c r="I13" s="80" t="s">
        <v>36</v>
      </c>
      <c r="J13" s="88" t="str">
        <f>VLOOKUP(C13,'Main Scores'!C:H,6,FALSE)</f>
        <v>E45</v>
      </c>
      <c r="K13" s="81">
        <f>VLOOKUP(C13,'Main Scores'!$C:$M,9,FALSE)</f>
        <v>132</v>
      </c>
      <c r="L13" s="81">
        <f>VLOOKUP($C13,'Main Scores'!$C:$M,10,FALSE)</f>
        <v>52</v>
      </c>
      <c r="M13" s="81">
        <f t="shared" si="0"/>
        <v>184</v>
      </c>
      <c r="N13" s="92">
        <f t="shared" si="1"/>
        <v>0.6344827586206897</v>
      </c>
      <c r="O13" s="81">
        <v>8</v>
      </c>
      <c r="P13" s="155">
        <v>11</v>
      </c>
      <c r="Q13" s="21" t="str">
        <f t="shared" si="3"/>
        <v>N</v>
      </c>
      <c r="R13" s="54">
        <f>VLOOKUP(C13,'Main Scores'!C:N,12,FALSE)-N13</f>
        <v>0</v>
      </c>
    </row>
    <row r="14" spans="1:20" x14ac:dyDescent="0.2">
      <c r="C14" s="87">
        <v>134</v>
      </c>
      <c r="D14" s="88" t="str">
        <f>VLOOKUP(C14,'Main Scores'!C:D,2,FALSE)</f>
        <v>Berkeley 1</v>
      </c>
      <c r="E14" s="88">
        <f>VLOOKUP(C14,'Main Scores'!C:E,3,FALSE)</f>
        <v>1</v>
      </c>
      <c r="F14" s="88" t="str">
        <f>VLOOKUP(C14,'Main Scores'!C:F,4,FALSE)</f>
        <v>kate Nichols</v>
      </c>
      <c r="G14" s="88" t="str">
        <f>VLOOKUP(C14,'Main Scores'!C:G,5,FALSE)</f>
        <v>Unsolicited</v>
      </c>
      <c r="H14" s="80" t="s">
        <v>41</v>
      </c>
      <c r="I14" s="80" t="s">
        <v>36</v>
      </c>
      <c r="J14" s="88" t="str">
        <f>VLOOKUP(C14,'Main Scores'!C:H,6,FALSE)</f>
        <v>E45</v>
      </c>
      <c r="K14" s="81">
        <f>VLOOKUP(C14,'Main Scores'!$C:$M,9,FALSE)</f>
        <v>125</v>
      </c>
      <c r="L14" s="81">
        <f>VLOOKUP($C14,'Main Scores'!$C:$M,10,FALSE)</f>
        <v>51</v>
      </c>
      <c r="M14" s="81">
        <f t="shared" si="0"/>
        <v>176</v>
      </c>
      <c r="N14" s="154">
        <f t="shared" si="1"/>
        <v>0.60689655172413792</v>
      </c>
      <c r="O14" s="81">
        <v>9</v>
      </c>
      <c r="P14" s="21">
        <v>12</v>
      </c>
      <c r="Q14" s="21" t="str">
        <f t="shared" si="3"/>
        <v>N</v>
      </c>
      <c r="R14" s="54">
        <f>VLOOKUP(C14,'Main Scores'!C:N,12,FALSE)-N14</f>
        <v>0</v>
      </c>
    </row>
    <row r="15" spans="1:20" x14ac:dyDescent="0.2">
      <c r="C15" s="87">
        <v>141</v>
      </c>
      <c r="D15" s="88" t="str">
        <f>VLOOKUP(C15,'Main Scores'!C:D,2,FALSE)</f>
        <v>Severn Vale</v>
      </c>
      <c r="E15" s="88" t="str">
        <f>VLOOKUP(C15,'Main Scores'!C:E,3,FALSE)</f>
        <v>Severn Vale</v>
      </c>
      <c r="F15" s="88" t="str">
        <f>VLOOKUP(C15,'Main Scores'!C:F,4,FALSE)</f>
        <v>Lucy Willcox</v>
      </c>
      <c r="G15" s="88" t="str">
        <f>VLOOKUP(C15,'Main Scores'!C:G,5,FALSE)</f>
        <v>Kalamari</v>
      </c>
      <c r="H15" s="80" t="s">
        <v>41</v>
      </c>
      <c r="I15" s="80" t="s">
        <v>36</v>
      </c>
      <c r="J15" s="88" t="str">
        <f>VLOOKUP(C15,'Main Scores'!C:H,6,FALSE)</f>
        <v>E45</v>
      </c>
      <c r="K15" s="81">
        <f>VLOOKUP(C15,'Main Scores'!$C:$M,9,FALSE)</f>
        <v>122.5</v>
      </c>
      <c r="L15" s="81">
        <f>VLOOKUP($C15,'Main Scores'!$C:$M,10,FALSE)</f>
        <v>50</v>
      </c>
      <c r="M15" s="81">
        <f t="shared" si="0"/>
        <v>172.5</v>
      </c>
      <c r="N15" s="92">
        <f t="shared" si="1"/>
        <v>0.59482758620689657</v>
      </c>
      <c r="O15" s="81">
        <v>10</v>
      </c>
      <c r="P15" s="21">
        <v>13</v>
      </c>
      <c r="Q15" s="21" t="str">
        <f t="shared" si="3"/>
        <v>N</v>
      </c>
      <c r="R15" s="54">
        <f>VLOOKUP(C15,'Main Scores'!C:N,12,FALSE)-N15</f>
        <v>0</v>
      </c>
    </row>
    <row r="16" spans="1:20" x14ac:dyDescent="0.2">
      <c r="C16" s="87">
        <v>144</v>
      </c>
      <c r="D16" s="88" t="str">
        <f>VLOOKUP(C16,'Main Scores'!C:D,2,FALSE)</f>
        <v>Vwh Individual</v>
      </c>
      <c r="E16" s="88" t="str">
        <f>VLOOKUP(C16,'Main Scores'!C:E,3,FALSE)</f>
        <v>Individual</v>
      </c>
      <c r="F16" s="88" t="str">
        <f>VLOOKUP(C16,'Main Scores'!C:F,4,FALSE)</f>
        <v>Anne Johnstrup</v>
      </c>
      <c r="G16" s="88" t="str">
        <f>VLOOKUP(C16,'Main Scores'!C:G,5,FALSE)</f>
        <v>Regal Rhyme</v>
      </c>
      <c r="H16" s="80" t="s">
        <v>41</v>
      </c>
      <c r="I16" s="80" t="s">
        <v>36</v>
      </c>
      <c r="J16" s="88" t="str">
        <f>VLOOKUP(C16,'Main Scores'!C:H,6,FALSE)</f>
        <v>E45</v>
      </c>
      <c r="K16" s="81">
        <f>VLOOKUP(C16,'Main Scores'!$C:$M,9,FALSE)</f>
        <v>119</v>
      </c>
      <c r="L16" s="81">
        <f>VLOOKUP($C16,'Main Scores'!$C:$M,10,FALSE)</f>
        <v>45</v>
      </c>
      <c r="M16" s="81">
        <f t="shared" si="0"/>
        <v>164</v>
      </c>
      <c r="N16" s="92">
        <f t="shared" si="1"/>
        <v>0.56551724137931036</v>
      </c>
      <c r="O16" s="81"/>
      <c r="P16" s="155">
        <v>14</v>
      </c>
      <c r="Q16" s="21" t="str">
        <f t="shared" si="3"/>
        <v>N</v>
      </c>
      <c r="R16" s="54">
        <f>VLOOKUP(C16,'Main Scores'!C:N,12,FALSE)-N16</f>
        <v>0</v>
      </c>
    </row>
    <row r="17" spans="3:18" x14ac:dyDescent="0.2">
      <c r="C17" s="87">
        <v>140</v>
      </c>
      <c r="D17" s="88" t="str">
        <f>VLOOKUP(C17,'Main Scores'!C:D,2,FALSE)</f>
        <v>Kingsleaze</v>
      </c>
      <c r="E17" s="88" t="str">
        <f>VLOOKUP(C17,'Main Scores'!C:E,3,FALSE)</f>
        <v>Kingsleaze</v>
      </c>
      <c r="F17" s="88" t="str">
        <f>VLOOKUP(C17,'Main Scores'!C:F,4,FALSE)</f>
        <v>Sue Broyard</v>
      </c>
      <c r="G17" s="88" t="str">
        <f>VLOOKUP(C17,'Main Scores'!C:G,5,FALSE)</f>
        <v>Welton Jewel</v>
      </c>
      <c r="H17" s="80" t="s">
        <v>41</v>
      </c>
      <c r="I17" s="80" t="s">
        <v>36</v>
      </c>
      <c r="J17" s="88" t="str">
        <f>VLOOKUP(C17,'Main Scores'!C:H,6,FALSE)</f>
        <v>E45</v>
      </c>
      <c r="K17" s="81">
        <f>VLOOKUP(C17,'Main Scores'!$C:$M,9,FALSE)</f>
        <v>117</v>
      </c>
      <c r="L17" s="81">
        <f>VLOOKUP($C17,'Main Scores'!$C:$M,10,FALSE)</f>
        <v>46</v>
      </c>
      <c r="M17" s="81">
        <f t="shared" si="0"/>
        <v>163</v>
      </c>
      <c r="N17" s="92">
        <f t="shared" si="1"/>
        <v>0.56206896551724139</v>
      </c>
      <c r="O17" s="81">
        <v>11</v>
      </c>
      <c r="P17" s="155">
        <v>15</v>
      </c>
      <c r="Q17" s="21" t="str">
        <f t="shared" si="3"/>
        <v>N</v>
      </c>
      <c r="R17" s="54">
        <f>VLOOKUP(C17,'Main Scores'!C:N,12,FALSE)-N17</f>
        <v>0</v>
      </c>
    </row>
    <row r="18" spans="3:18" x14ac:dyDescent="0.2">
      <c r="C18" s="91"/>
      <c r="D18" s="80"/>
      <c r="E18" s="80"/>
      <c r="F18" s="80"/>
      <c r="G18" s="80"/>
      <c r="H18" s="80"/>
      <c r="I18" s="80"/>
      <c r="J18" s="80"/>
      <c r="K18" s="81"/>
      <c r="L18" s="81"/>
      <c r="M18" s="81"/>
      <c r="N18" s="92"/>
      <c r="O18" s="81"/>
      <c r="P18" s="21"/>
    </row>
    <row r="21" spans="3:18" x14ac:dyDescent="0.2">
      <c r="C21" s="1" t="s">
        <v>313</v>
      </c>
    </row>
    <row r="23" spans="3:18" x14ac:dyDescent="0.2">
      <c r="C23" s="4">
        <v>146</v>
      </c>
      <c r="D23" s="18" t="str">
        <f>VLOOKUP(C23,'Main Scores'!C:D,2,FALSE)</f>
        <v>Swindon Individual</v>
      </c>
      <c r="E23" s="18" t="str">
        <f>VLOOKUP(C23,'Main Scores'!C:E,3,FALSE)</f>
        <v>Individual</v>
      </c>
      <c r="F23" s="18" t="str">
        <f>VLOOKUP(C23,'Main Scores'!C:F,4,FALSE)</f>
        <v>Iona Farrow-Wilton</v>
      </c>
      <c r="G23" s="18" t="str">
        <f>VLOOKUP(C23,'Main Scores'!C:G,5,FALSE)</f>
        <v>Spot The Spot II</v>
      </c>
      <c r="H23" s="20" t="s">
        <v>41</v>
      </c>
      <c r="I23" s="20" t="s">
        <v>36</v>
      </c>
      <c r="J23" s="18" t="str">
        <f>VLOOKUP(C23,'Main Scores'!C:H,6,FALSE)</f>
        <v>E45</v>
      </c>
      <c r="K23" s="21">
        <f>VLOOKUP(C23,'Main Scores'!$C:$M,9,FALSE)</f>
        <v>128</v>
      </c>
      <c r="L23" s="21">
        <f>VLOOKUP($C23,'Main Scores'!$C:$M,10,FALSE)</f>
        <v>53</v>
      </c>
      <c r="M23" s="21">
        <f t="shared" ref="M23" si="4">K23+L23</f>
        <v>181</v>
      </c>
      <c r="N23" s="50">
        <f t="shared" ref="N23" si="5">M23/T$2</f>
        <v>0.62413793103448278</v>
      </c>
      <c r="O23">
        <v>1</v>
      </c>
    </row>
  </sheetData>
  <sortState ref="C3:N17">
    <sortCondition descending="1" ref="N3:N17"/>
  </sortState>
  <phoneticPr fontId="9" type="noConversion"/>
  <printOptions gridLines="1"/>
  <pageMargins left="0.25" right="0.25" top="0.75" bottom="0.75" header="0.3" footer="0.3"/>
  <pageSetup paperSize="9" scale="8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6"/>
  <sheetViews>
    <sheetView view="pageBreakPreview" topLeftCell="C1" zoomScale="60" zoomScaleNormal="100" workbookViewId="0">
      <selection activeCell="G27" sqref="G27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5.75" style="8" customWidth="1"/>
    <col min="5" max="5" width="14.125" style="8" customWidth="1"/>
    <col min="6" max="6" width="19.125" style="8" customWidth="1"/>
    <col min="7" max="7" width="26.75" style="8" customWidth="1"/>
    <col min="8" max="8" width="7.625" style="8" hidden="1" customWidth="1"/>
    <col min="9" max="9" width="12.125" style="8" hidden="1" customWidth="1"/>
    <col min="10" max="10" width="7.2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58" t="s">
        <v>314</v>
      </c>
      <c r="D1" s="14"/>
      <c r="E1" s="14"/>
      <c r="F1" s="14"/>
      <c r="G1" s="14"/>
      <c r="H1" s="14"/>
      <c r="I1" s="14"/>
      <c r="J1" s="14"/>
      <c r="K1" s="15"/>
      <c r="L1" s="15"/>
      <c r="M1" s="15"/>
      <c r="N1" s="49"/>
      <c r="O1" s="16"/>
      <c r="P1" s="21"/>
    </row>
    <row r="2" spans="1:19" s="2" customFormat="1" x14ac:dyDescent="0.2">
      <c r="A2" s="59" t="s">
        <v>14</v>
      </c>
      <c r="B2" s="36" t="s">
        <v>7</v>
      </c>
      <c r="C2" s="36" t="s">
        <v>6</v>
      </c>
      <c r="D2" s="35" t="s">
        <v>8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9</v>
      </c>
      <c r="J2" s="35" t="s">
        <v>13</v>
      </c>
      <c r="K2" s="35" t="s">
        <v>74</v>
      </c>
      <c r="L2" s="37" t="s">
        <v>75</v>
      </c>
      <c r="M2" s="37" t="s">
        <v>76</v>
      </c>
      <c r="N2" s="60" t="s">
        <v>77</v>
      </c>
      <c r="O2" s="61" t="s">
        <v>79</v>
      </c>
      <c r="P2" s="37" t="s">
        <v>89</v>
      </c>
      <c r="Q2" s="53" t="s">
        <v>78</v>
      </c>
      <c r="R2" s="2" t="s">
        <v>318</v>
      </c>
      <c r="S2" s="9">
        <v>290</v>
      </c>
    </row>
    <row r="3" spans="1:19" x14ac:dyDescent="0.2">
      <c r="A3" s="17" t="s">
        <v>16</v>
      </c>
      <c r="B3" s="29">
        <v>0.63055555555555554</v>
      </c>
      <c r="C3" s="76">
        <v>147</v>
      </c>
      <c r="D3" s="18" t="str">
        <f>VLOOKUP(C3,'Main Scores'!C:D,2,FALSE)</f>
        <v>Kennet Vale</v>
      </c>
      <c r="E3" s="18" t="str">
        <f>VLOOKUP(C3,'Main Scores'!C:E,3,FALSE)</f>
        <v>Kennet Vale</v>
      </c>
      <c r="F3" s="18" t="str">
        <f>VLOOKUP(C3,'Main Scores'!C:F,4,FALSE)</f>
        <v>Sophie Andrews</v>
      </c>
      <c r="G3" s="18" t="str">
        <f>VLOOKUP(C3,'Main Scores'!C:G,5,FALSE)</f>
        <v>Playtime II</v>
      </c>
      <c r="H3" s="20" t="s">
        <v>41</v>
      </c>
      <c r="I3" s="20" t="s">
        <v>36</v>
      </c>
      <c r="J3" s="18" t="str">
        <f>VLOOKUP(C3,'Main Scores'!C:H,6,FALSE)</f>
        <v>Medium 61</v>
      </c>
      <c r="K3" s="21">
        <f>VLOOKUP(C3,'Main Scores'!$C:$M,9,FALSE)</f>
        <v>147.5</v>
      </c>
      <c r="L3" s="21">
        <f>VLOOKUP($C3,'Main Scores'!$C:$M,10,FALSE)</f>
        <v>56</v>
      </c>
      <c r="M3" s="21">
        <f>K3+L3</f>
        <v>203.5</v>
      </c>
      <c r="N3" s="50">
        <f>M3/S$2</f>
        <v>0.7017241379310345</v>
      </c>
      <c r="O3" s="22">
        <v>1</v>
      </c>
      <c r="P3" s="21" t="str">
        <f t="shared" ref="P3:P5" si="0">IF(N3=N4,"Y","N")</f>
        <v>N</v>
      </c>
      <c r="Q3" s="54">
        <f>VLOOKUP(C3,'Main Scores'!C:N,12,FALSE)-N3</f>
        <v>0</v>
      </c>
    </row>
    <row r="4" spans="1:19" x14ac:dyDescent="0.2">
      <c r="A4" s="17" t="s">
        <v>16</v>
      </c>
      <c r="B4" s="29">
        <v>0.61736111111111114</v>
      </c>
      <c r="C4" s="76">
        <v>149</v>
      </c>
      <c r="D4" s="18" t="str">
        <f>VLOOKUP(C4,'Main Scores'!C:D,2,FALSE)</f>
        <v>Bath Individual</v>
      </c>
      <c r="E4" s="18" t="str">
        <f>VLOOKUP(C4,'Main Scores'!C:E,3,FALSE)</f>
        <v>Individual</v>
      </c>
      <c r="F4" s="18" t="str">
        <f>VLOOKUP(C4,'Main Scores'!C:F,4,FALSE)</f>
        <v xml:space="preserve">Kim Walker </v>
      </c>
      <c r="G4" s="18" t="str">
        <f>VLOOKUP(C4,'Main Scores'!C:G,5,FALSE)</f>
        <v>Master Max</v>
      </c>
      <c r="H4" s="20" t="s">
        <v>41</v>
      </c>
      <c r="I4" s="20" t="s">
        <v>36</v>
      </c>
      <c r="J4" s="18" t="str">
        <f>VLOOKUP(C4,'Main Scores'!C:H,6,FALSE)</f>
        <v>Medium 61</v>
      </c>
      <c r="K4" s="21">
        <f>VLOOKUP(C4,'Main Scores'!$C:$M,9,FALSE)</f>
        <v>137</v>
      </c>
      <c r="L4" s="21">
        <f>VLOOKUP($C4,'Main Scores'!$C:$M,10,FALSE)</f>
        <v>53</v>
      </c>
      <c r="M4" s="21">
        <f>K4+L4</f>
        <v>190</v>
      </c>
      <c r="N4" s="50">
        <f>M4/S$2</f>
        <v>0.65517241379310343</v>
      </c>
      <c r="O4" s="22">
        <v>2</v>
      </c>
      <c r="P4" s="21" t="str">
        <f t="shared" si="0"/>
        <v>N</v>
      </c>
      <c r="Q4" s="54">
        <f>VLOOKUP(C4,'Main Scores'!C:N,12,FALSE)-N4</f>
        <v>0</v>
      </c>
    </row>
    <row r="5" spans="1:19" x14ac:dyDescent="0.2">
      <c r="A5" s="17" t="s">
        <v>16</v>
      </c>
      <c r="B5" s="29">
        <v>0.63472222222222219</v>
      </c>
      <c r="C5" s="76">
        <v>150</v>
      </c>
      <c r="D5" s="18" t="str">
        <f>VLOOKUP(C5,'Main Scores'!C:D,2,FALSE)</f>
        <v>VWH</v>
      </c>
      <c r="E5" s="18" t="str">
        <f>VLOOKUP(C5,'Main Scores'!C:E,3,FALSE)</f>
        <v>VWH</v>
      </c>
      <c r="F5" s="18" t="str">
        <f>VLOOKUP(C5,'Main Scores'!C:F,4,FALSE)</f>
        <v>Anne Johnstrup</v>
      </c>
      <c r="G5" s="18" t="str">
        <f>VLOOKUP(C5,'Main Scores'!C:G,5,FALSE)</f>
        <v>Regal Rhyme</v>
      </c>
      <c r="H5" s="20" t="s">
        <v>41</v>
      </c>
      <c r="I5" s="20" t="s">
        <v>36</v>
      </c>
      <c r="J5" s="18" t="str">
        <f>VLOOKUP(C5,'Main Scores'!C:H,6,FALSE)</f>
        <v>Medium 61</v>
      </c>
      <c r="K5" s="21">
        <f>VLOOKUP(C5,'Main Scores'!$C:$M,9,FALSE)</f>
        <v>121</v>
      </c>
      <c r="L5" s="21">
        <f>VLOOKUP($C5,'Main Scores'!$C:$M,10,FALSE)</f>
        <v>47</v>
      </c>
      <c r="M5" s="21">
        <f>K5+L5</f>
        <v>168</v>
      </c>
      <c r="N5" s="50">
        <f>M5/S$2</f>
        <v>0.57931034482758625</v>
      </c>
      <c r="O5" s="22">
        <v>3</v>
      </c>
      <c r="P5" s="21" t="str">
        <f t="shared" si="0"/>
        <v>N</v>
      </c>
      <c r="Q5" s="54">
        <f>VLOOKUP(C5,'Main Scores'!C:N,12,FALSE)-N5</f>
        <v>0</v>
      </c>
    </row>
    <row r="6" spans="1:19" x14ac:dyDescent="0.2">
      <c r="A6" s="17" t="s">
        <v>16</v>
      </c>
      <c r="B6" s="29">
        <v>0.64444444444444449</v>
      </c>
      <c r="C6" s="76">
        <v>148</v>
      </c>
      <c r="D6" s="18" t="str">
        <f>VLOOKUP(C6,'Main Scores'!C:D,2,FALSE)</f>
        <v>Berkeley</v>
      </c>
      <c r="E6" s="18" t="str">
        <f>VLOOKUP(C6,'Main Scores'!C:E,3,FALSE)</f>
        <v>Berkeley</v>
      </c>
      <c r="F6" s="18" t="str">
        <f>VLOOKUP(C6,'Main Scores'!C:F,4,FALSE)</f>
        <v>Kate Nichols</v>
      </c>
      <c r="G6" s="18" t="str">
        <f>VLOOKUP(C6,'Main Scores'!C:G,5,FALSE)</f>
        <v>Unsolicited</v>
      </c>
      <c r="H6" s="20" t="s">
        <v>41</v>
      </c>
      <c r="I6" s="20" t="s">
        <v>36</v>
      </c>
      <c r="J6" s="18" t="str">
        <f>VLOOKUP(C6,'Main Scores'!C:H,6,FALSE)</f>
        <v>Medium 61</v>
      </c>
      <c r="K6" s="21">
        <f>VLOOKUP(C6,'Main Scores'!$C:$M,9,FALSE)</f>
        <v>120.5</v>
      </c>
      <c r="L6" s="21">
        <f>VLOOKUP($C6,'Main Scores'!$C:$M,10,FALSE)</f>
        <v>47</v>
      </c>
      <c r="M6" s="21">
        <f>K6+L6</f>
        <v>167.5</v>
      </c>
      <c r="N6" s="50">
        <f>M6/S$2</f>
        <v>0.57758620689655171</v>
      </c>
      <c r="O6" s="22">
        <v>4</v>
      </c>
      <c r="P6" s="21" t="e">
        <f>IF(N6=#REF!,"Y","N")</f>
        <v>#REF!</v>
      </c>
      <c r="Q6" s="54">
        <f>VLOOKUP(C6,'Main Scores'!C:N,12,FALSE)-N6</f>
        <v>0</v>
      </c>
    </row>
  </sheetData>
  <sortState ref="C3:O6">
    <sortCondition descending="1" ref="N3:N6"/>
  </sortState>
  <phoneticPr fontId="9" type="noConversion"/>
  <printOptions gridLines="1"/>
  <pageMargins left="0.25" right="0.25" top="0.75" bottom="0.75" header="0.3" footer="0.3"/>
  <pageSetup paperSize="9" scale="8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75"/>
  <sheetViews>
    <sheetView view="pageBreakPreview" topLeftCell="C1" zoomScale="60" zoomScaleNormal="100" workbookViewId="0">
      <pane ySplit="2" topLeftCell="A44" activePane="bottomLeft" state="frozen"/>
      <selection activeCell="G52" sqref="G52"/>
      <selection pane="bottomLeft" activeCell="O20" sqref="O20"/>
    </sheetView>
  </sheetViews>
  <sheetFormatPr defaultColWidth="8.75" defaultRowHeight="12.75" x14ac:dyDescent="0.2"/>
  <cols>
    <col min="1" max="1" width="8.625" style="39" hidden="1" customWidth="1"/>
    <col min="2" max="2" width="10" style="39" hidden="1" customWidth="1"/>
    <col min="3" max="3" width="9.375" style="39" customWidth="1"/>
    <col min="4" max="4" width="16.625" style="20" customWidth="1"/>
    <col min="5" max="5" width="10.25" style="20" customWidth="1"/>
    <col min="6" max="6" width="23.25" style="20" customWidth="1"/>
    <col min="7" max="7" width="25.375" style="20" customWidth="1"/>
    <col min="8" max="8" width="5.375" style="20" customWidth="1"/>
    <col min="9" max="9" width="12.125" style="20" hidden="1" customWidth="1"/>
    <col min="10" max="10" width="16.125" style="20" hidden="1" customWidth="1"/>
    <col min="11" max="11" width="10.375" style="21" hidden="1" customWidth="1"/>
    <col min="12" max="13" width="11.125" style="21" bestFit="1" customWidth="1"/>
    <col min="14" max="14" width="18.75" style="50" bestFit="1" customWidth="1"/>
    <col min="15" max="15" width="17.875" style="21" customWidth="1"/>
    <col min="16" max="16" width="15.375" style="21" bestFit="1" customWidth="1"/>
    <col min="17" max="16384" width="8.75" style="21"/>
  </cols>
  <sheetData>
    <row r="1" spans="1:18" x14ac:dyDescent="0.2">
      <c r="E1" s="69" t="s">
        <v>85</v>
      </c>
    </row>
    <row r="2" spans="1:18" s="37" customFormat="1" ht="13.5" thickBot="1" x14ac:dyDescent="0.25">
      <c r="A2" s="42" t="s">
        <v>14</v>
      </c>
      <c r="B2" s="43" t="s">
        <v>7</v>
      </c>
      <c r="C2" s="43" t="s">
        <v>6</v>
      </c>
      <c r="D2" s="44" t="s">
        <v>8</v>
      </c>
      <c r="E2" s="44" t="s">
        <v>10</v>
      </c>
      <c r="F2" s="44" t="s">
        <v>11</v>
      </c>
      <c r="G2" s="44" t="s">
        <v>12</v>
      </c>
      <c r="H2" s="44" t="s">
        <v>13</v>
      </c>
      <c r="I2" s="44" t="s">
        <v>9</v>
      </c>
      <c r="J2" s="44" t="s">
        <v>40</v>
      </c>
      <c r="K2" s="44" t="s">
        <v>74</v>
      </c>
      <c r="L2" s="45" t="s">
        <v>75</v>
      </c>
      <c r="M2" s="45" t="s">
        <v>76</v>
      </c>
      <c r="N2" s="48" t="s">
        <v>77</v>
      </c>
      <c r="O2" s="45" t="s">
        <v>81</v>
      </c>
      <c r="P2" s="46" t="s">
        <v>82</v>
      </c>
      <c r="Q2" s="37" t="s">
        <v>340</v>
      </c>
      <c r="R2" s="38"/>
    </row>
    <row r="3" spans="1:18" x14ac:dyDescent="0.2">
      <c r="A3" s="17" t="s">
        <v>15</v>
      </c>
      <c r="B3" s="29">
        <v>0.3659722222222222</v>
      </c>
      <c r="C3" s="116">
        <v>1</v>
      </c>
      <c r="D3" s="117" t="str">
        <f>VLOOKUP(C3,'Main Scores'!C:D,2,FALSE)</f>
        <v>Bath 1</v>
      </c>
      <c r="E3" s="117">
        <f>VLOOKUP(C3,'Main Scores'!C:E,3,FALSE)</f>
        <v>1</v>
      </c>
      <c r="F3" s="118" t="str">
        <f>VLOOKUP(C3,'Main Scores'!C:F,4,FALSE)</f>
        <v>Gayle King</v>
      </c>
      <c r="G3" s="117" t="str">
        <f>VLOOKUP(C3,'Main Scores'!C:G,5,FALSE)</f>
        <v>Kingsthistle Darcy</v>
      </c>
      <c r="H3" s="119" t="str">
        <f>VLOOKUP(C3,'Main Scores'!C:H,6,FALSE)</f>
        <v>BRC D3</v>
      </c>
      <c r="I3" s="119" t="s">
        <v>36</v>
      </c>
      <c r="J3" s="119" t="s">
        <v>38</v>
      </c>
      <c r="K3" s="120">
        <f>VLOOKUP(C3,'Main Scores'!C:K,9,FALSE)</f>
        <v>105.5</v>
      </c>
      <c r="L3" s="120">
        <f>VLOOKUP(C3,'Main Scores'!C:L,10,FALSE)</f>
        <v>53</v>
      </c>
      <c r="M3" s="120">
        <f>K3+L3</f>
        <v>158.5</v>
      </c>
      <c r="N3" s="121">
        <f>VLOOKUP(C3,'Main Scores'!C:N,12,FALSE)</f>
        <v>0.63400000000000001</v>
      </c>
      <c r="O3" s="120">
        <f>VLOOKUP(C3,'Arena A2 - BRC D3 (Snr)'!C:O,13,FALSE)</f>
        <v>10</v>
      </c>
      <c r="P3" s="120"/>
      <c r="Q3" s="120"/>
      <c r="R3" s="122"/>
    </row>
    <row r="4" spans="1:18" x14ac:dyDescent="0.2">
      <c r="A4" s="17" t="s">
        <v>16</v>
      </c>
      <c r="B4" s="29">
        <v>0.42291666666666666</v>
      </c>
      <c r="C4" s="123">
        <v>2</v>
      </c>
      <c r="D4" s="88" t="str">
        <f>VLOOKUP(C4,'Main Scores'!C:D,2,FALSE)</f>
        <v>Bath 1</v>
      </c>
      <c r="E4" s="88">
        <f>VLOOKUP(C4,'Main Scores'!C:E,3,FALSE)</f>
        <v>1</v>
      </c>
      <c r="F4" s="103" t="str">
        <f>VLOOKUP(C4,'Main Scores'!C:F,4,FALSE)</f>
        <v>Alexis Symes</v>
      </c>
      <c r="G4" s="88" t="str">
        <f>VLOOKUP(C4,'Main Scores'!C:G,5,FALSE)</f>
        <v>Glen Carter</v>
      </c>
      <c r="H4" s="80" t="str">
        <f>VLOOKUP(C4,'Main Scores'!C:H,6,FALSE)</f>
        <v>BRC D3</v>
      </c>
      <c r="I4" s="80" t="s">
        <v>36</v>
      </c>
      <c r="J4" s="80" t="s">
        <v>72</v>
      </c>
      <c r="K4" s="81">
        <f>VLOOKUP(C4,'Main Scores'!C:K,9,FALSE)</f>
        <v>124.5</v>
      </c>
      <c r="L4" s="81">
        <f>VLOOKUP(C4,'Main Scores'!C:L,10,FALSE)</f>
        <v>57</v>
      </c>
      <c r="M4" s="81">
        <f>K4+L4</f>
        <v>181.5</v>
      </c>
      <c r="N4" s="82">
        <f>VLOOKUP(C4,'Main Scores'!C:N,12,FALSE)</f>
        <v>0.72599999999999998</v>
      </c>
      <c r="O4" s="81">
        <f>VLOOKUP(C4,'Arena A2 - BRC D3 (Snr)'!C:O,13,FALSE)</f>
        <v>5</v>
      </c>
      <c r="P4" s="81"/>
      <c r="Q4" s="81"/>
      <c r="R4" s="124"/>
    </row>
    <row r="5" spans="1:18" x14ac:dyDescent="0.2">
      <c r="A5" s="17" t="s">
        <v>15</v>
      </c>
      <c r="B5" s="29">
        <v>0.56874999999999998</v>
      </c>
      <c r="C5" s="123">
        <v>26</v>
      </c>
      <c r="D5" s="88" t="str">
        <f>VLOOKUP(C5,'Main Scores'!C:D,2,FALSE)</f>
        <v>Bath 1</v>
      </c>
      <c r="E5" s="88">
        <f>VLOOKUP(C5,'Main Scores'!C:E,3,FALSE)</f>
        <v>1</v>
      </c>
      <c r="F5" s="103" t="str">
        <f>VLOOKUP(C5,'Main Scores'!C:F,4,FALSE)</f>
        <v>Stacey Martin</v>
      </c>
      <c r="G5" s="88" t="str">
        <f>VLOOKUP(C5,'Main Scores'!C:G,5,FALSE)</f>
        <v>Ladykillers Little John</v>
      </c>
      <c r="H5" s="80" t="str">
        <f>VLOOKUP(C5,'Main Scores'!C:H,6,FALSE)</f>
        <v>BRC D3</v>
      </c>
      <c r="I5" s="80" t="s">
        <v>36</v>
      </c>
      <c r="J5" s="80" t="s">
        <v>37</v>
      </c>
      <c r="K5" s="81">
        <f>VLOOKUP(C5,'Main Scores'!C:K,9,FALSE)</f>
        <v>129</v>
      </c>
      <c r="L5" s="81">
        <f>VLOOKUP(C5,'Main Scores'!C:L,10,FALSE)</f>
        <v>62</v>
      </c>
      <c r="M5" s="81">
        <f>K5+L5</f>
        <v>191</v>
      </c>
      <c r="N5" s="82">
        <f>VLOOKUP(C5,'Main Scores'!C:N,12,FALSE)</f>
        <v>0.76400000000000001</v>
      </c>
      <c r="O5" s="81">
        <v>1</v>
      </c>
      <c r="P5" s="81"/>
      <c r="Q5" s="81">
        <v>1</v>
      </c>
      <c r="R5" s="124"/>
    </row>
    <row r="6" spans="1:18" x14ac:dyDescent="0.2">
      <c r="A6" s="17" t="s">
        <v>16</v>
      </c>
      <c r="B6" s="29">
        <v>0.55486111111111114</v>
      </c>
      <c r="C6" s="123">
        <v>27</v>
      </c>
      <c r="D6" s="88" t="str">
        <f>VLOOKUP(C6,'Main Scores'!C:D,2,FALSE)</f>
        <v>Bath 1</v>
      </c>
      <c r="E6" s="88">
        <f>VLOOKUP(C6,'Main Scores'!C:E,3,FALSE)</f>
        <v>1</v>
      </c>
      <c r="F6" s="103" t="str">
        <f>VLOOKUP(C6,'Main Scores'!C:F,4,FALSE)</f>
        <v>Sally Gardiner</v>
      </c>
      <c r="G6" s="88" t="str">
        <f>VLOOKUP(C6,'Main Scores'!C:G,5,FALSE)</f>
        <v>Rufus Rocks</v>
      </c>
      <c r="H6" s="80" t="str">
        <f>VLOOKUP(C6,'Main Scores'!C:H,6,FALSE)</f>
        <v>BRC D3</v>
      </c>
      <c r="I6" s="80" t="s">
        <v>36</v>
      </c>
      <c r="J6" s="80" t="s">
        <v>39</v>
      </c>
      <c r="K6" s="81">
        <f>VLOOKUP(C6,'Main Scores'!C:K,9,FALSE)</f>
        <v>121</v>
      </c>
      <c r="L6" s="81">
        <f>VLOOKUP(C6,'Main Scores'!C:L,10,FALSE)</f>
        <v>58</v>
      </c>
      <c r="M6" s="81">
        <f>K6+L6</f>
        <v>179</v>
      </c>
      <c r="N6" s="82">
        <f>VLOOKUP(C6,'Main Scores'!C:N,12,FALSE)</f>
        <v>0.71599999999999997</v>
      </c>
      <c r="O6" s="81">
        <f>VLOOKUP(C6,'Arena A3 - BRC D3 (Snr)'!C:O,13,FALSE)</f>
        <v>9</v>
      </c>
      <c r="P6" s="81"/>
      <c r="Q6" s="81"/>
      <c r="R6" s="124"/>
    </row>
    <row r="7" spans="1:18" ht="13.5" thickBot="1" x14ac:dyDescent="0.25">
      <c r="A7" s="17"/>
      <c r="B7" s="29"/>
      <c r="C7" s="125"/>
      <c r="D7" s="126"/>
      <c r="E7" s="126"/>
      <c r="F7" s="127"/>
      <c r="G7" s="126"/>
      <c r="H7" s="128"/>
      <c r="I7" s="128"/>
      <c r="J7" s="128"/>
      <c r="K7" s="129"/>
      <c r="L7" s="129"/>
      <c r="M7" s="129"/>
      <c r="N7" s="130" t="s">
        <v>80</v>
      </c>
      <c r="O7" s="131"/>
      <c r="P7" s="129">
        <f>SMALL(O3:O6,1)+SMALL(O3:O6,2)+SMALL(O3:O6,3)</f>
        <v>15</v>
      </c>
      <c r="Q7" s="129"/>
      <c r="R7" s="132"/>
    </row>
    <row r="8" spans="1:18" x14ac:dyDescent="0.2">
      <c r="A8" s="17" t="s">
        <v>15</v>
      </c>
      <c r="B8" s="29">
        <v>0.37083333333333335</v>
      </c>
      <c r="C8" s="116">
        <v>3</v>
      </c>
      <c r="D8" s="117" t="str">
        <f>VLOOKUP(C8,'Main Scores'!C:D,2,FALSE)</f>
        <v xml:space="preserve">Bath 2 </v>
      </c>
      <c r="E8" s="117">
        <f>VLOOKUP(C8,'Main Scores'!C:E,3,FALSE)</f>
        <v>2</v>
      </c>
      <c r="F8" s="118" t="str">
        <f>VLOOKUP(C8,'Main Scores'!C:F,4,FALSE)</f>
        <v>Janet Knight</v>
      </c>
      <c r="G8" s="117" t="str">
        <f>VLOOKUP(C8,'Main Scores'!C:G,5,FALSE)</f>
        <v>Johnny 2</v>
      </c>
      <c r="H8" s="119" t="str">
        <f>VLOOKUP(C8,'Main Scores'!C:H,6,FALSE)</f>
        <v>BRC D3</v>
      </c>
      <c r="I8" s="119" t="s">
        <v>36</v>
      </c>
      <c r="J8" s="119" t="s">
        <v>38</v>
      </c>
      <c r="K8" s="120">
        <f>VLOOKUP(C8,'Main Scores'!C:K,9,FALSE)</f>
        <v>94</v>
      </c>
      <c r="L8" s="120">
        <f>VLOOKUP(C8,'Main Scores'!C:L,10,FALSE)</f>
        <v>44</v>
      </c>
      <c r="M8" s="120">
        <f>K8+L8</f>
        <v>138</v>
      </c>
      <c r="N8" s="121">
        <f>VLOOKUP(C8,'Main Scores'!C:N,12,FALSE)</f>
        <v>0.55200000000000005</v>
      </c>
      <c r="O8" s="120">
        <f>VLOOKUP(C8,'Arena A2 - BRC D3 (Snr)'!C:O,13,FALSE)</f>
        <v>20</v>
      </c>
      <c r="P8" s="120"/>
      <c r="Q8" s="133"/>
    </row>
    <row r="9" spans="1:18" x14ac:dyDescent="0.2">
      <c r="A9" s="17" t="s">
        <v>16</v>
      </c>
      <c r="B9" s="29">
        <v>0.42708333333333331</v>
      </c>
      <c r="C9" s="123">
        <v>4</v>
      </c>
      <c r="D9" s="88" t="str">
        <f>VLOOKUP(C9,'Main Scores'!C:D,2,FALSE)</f>
        <v xml:space="preserve">Bath 2 </v>
      </c>
      <c r="E9" s="88">
        <f>VLOOKUP(C9,'Main Scores'!C:E,3,FALSE)</f>
        <v>2</v>
      </c>
      <c r="F9" s="103" t="str">
        <f>VLOOKUP(C9,'Main Scores'!C:F,4,FALSE)</f>
        <v>Kim Lock</v>
      </c>
      <c r="G9" s="88" t="str">
        <f>VLOOKUP(C9,'Main Scores'!C:G,5,FALSE)</f>
        <v>Made in Ballela</v>
      </c>
      <c r="H9" s="80" t="str">
        <f>VLOOKUP(C9,'Main Scores'!C:H,6,FALSE)</f>
        <v>BRC D3</v>
      </c>
      <c r="I9" s="80" t="s">
        <v>36</v>
      </c>
      <c r="J9" s="80" t="s">
        <v>72</v>
      </c>
      <c r="K9" s="81">
        <f>VLOOKUP(C9,'Main Scores'!C:K,9,FALSE)</f>
        <v>106.5</v>
      </c>
      <c r="L9" s="81">
        <f>VLOOKUP(C9,'Main Scores'!C:L,10,FALSE)</f>
        <v>49</v>
      </c>
      <c r="M9" s="81">
        <f>K9+L9</f>
        <v>155.5</v>
      </c>
      <c r="N9" s="82">
        <f>VLOOKUP(C9,'Main Scores'!C:N,12,FALSE)</f>
        <v>0.622</v>
      </c>
      <c r="O9" s="81">
        <f>VLOOKUP(C9,'Arena A2 - BRC D3 (Snr)'!C:O,13,FALSE)</f>
        <v>11</v>
      </c>
      <c r="P9" s="81"/>
      <c r="Q9" s="134"/>
    </row>
    <row r="10" spans="1:18" x14ac:dyDescent="0.2">
      <c r="A10" s="17" t="s">
        <v>15</v>
      </c>
      <c r="B10" s="29">
        <v>0.57361111111111118</v>
      </c>
      <c r="C10" s="123">
        <v>28</v>
      </c>
      <c r="D10" s="88" t="s">
        <v>2</v>
      </c>
      <c r="E10" s="88">
        <f>VLOOKUP(C10,'Main Scores'!C:E,3,FALSE)</f>
        <v>2</v>
      </c>
      <c r="F10" s="103" t="str">
        <f>VLOOKUP(C10,'Main Scores'!C:F,4,FALSE)</f>
        <v>Jill Holt</v>
      </c>
      <c r="G10" s="88" t="str">
        <f>VLOOKUP(C10,'Main Scores'!C:G,5,FALSE)</f>
        <v>Silk Suds</v>
      </c>
      <c r="H10" s="80" t="str">
        <f>VLOOKUP(C10,'Main Scores'!C:H,6,FALSE)</f>
        <v>BRC D3</v>
      </c>
      <c r="I10" s="80" t="s">
        <v>36</v>
      </c>
      <c r="J10" s="80" t="s">
        <v>37</v>
      </c>
      <c r="K10" s="81">
        <f>VLOOKUP(C10,'Main Scores'!C:K,9,FALSE)</f>
        <v>122.5</v>
      </c>
      <c r="L10" s="81">
        <f>VLOOKUP(C10,'Main Scores'!C:L,10,FALSE)</f>
        <v>58</v>
      </c>
      <c r="M10" s="81">
        <f>K10+L10</f>
        <v>180.5</v>
      </c>
      <c r="N10" s="82">
        <f>VLOOKUP(C10,'Main Scores'!C:N,12,FALSE)</f>
        <v>0.72199999999999998</v>
      </c>
      <c r="O10" s="81">
        <f>VLOOKUP(C10,'Arena A3 - BRC D3 (Snr)'!C:O,13,FALSE)</f>
        <v>8</v>
      </c>
      <c r="P10" s="81"/>
      <c r="Q10" s="134"/>
    </row>
    <row r="11" spans="1:18" x14ac:dyDescent="0.2">
      <c r="A11" s="17" t="s">
        <v>16</v>
      </c>
      <c r="B11" s="29">
        <v>0.55972222222222223</v>
      </c>
      <c r="C11" s="123">
        <v>29</v>
      </c>
      <c r="D11" s="88" t="str">
        <f>VLOOKUP(C11,'Main Scores'!C:D,2,FALSE)</f>
        <v xml:space="preserve">Bath 2 </v>
      </c>
      <c r="E11" s="88">
        <f>VLOOKUP(C11,'Main Scores'!C:E,3,FALSE)</f>
        <v>2</v>
      </c>
      <c r="F11" s="103" t="str">
        <f>VLOOKUP(C11,'Main Scores'!C:F,4,FALSE)</f>
        <v>Jo Rickets</v>
      </c>
      <c r="G11" s="88" t="str">
        <f>VLOOKUP(C11,'Main Scores'!C:G,5,FALSE)</f>
        <v>Cutton Lightning</v>
      </c>
      <c r="H11" s="80" t="str">
        <f>VLOOKUP(C11,'Main Scores'!C:H,6,FALSE)</f>
        <v>BRC D3</v>
      </c>
      <c r="I11" s="80" t="s">
        <v>36</v>
      </c>
      <c r="J11" s="80" t="s">
        <v>39</v>
      </c>
      <c r="K11" s="81">
        <f>VLOOKUP(C11,'Main Scores'!C:K,9,FALSE)</f>
        <v>116.5</v>
      </c>
      <c r="L11" s="81">
        <f>VLOOKUP(C11,'Main Scores'!C:L,10,FALSE)</f>
        <v>58</v>
      </c>
      <c r="M11" s="81">
        <f>K11+L11</f>
        <v>174.5</v>
      </c>
      <c r="N11" s="82">
        <f>VLOOKUP(C11,'Main Scores'!C:N,12,FALSE)</f>
        <v>0.69799999999999995</v>
      </c>
      <c r="O11" s="81">
        <f>VLOOKUP(C11,'Arena A3 - BRC D3 (Snr)'!C:O,13,FALSE)</f>
        <v>16</v>
      </c>
      <c r="P11" s="81"/>
      <c r="Q11" s="134"/>
    </row>
    <row r="12" spans="1:18" ht="13.5" thickBot="1" x14ac:dyDescent="0.25">
      <c r="A12" s="17"/>
      <c r="B12" s="29"/>
      <c r="C12" s="125"/>
      <c r="D12" s="126"/>
      <c r="E12" s="126"/>
      <c r="F12" s="127"/>
      <c r="G12" s="126"/>
      <c r="H12" s="128"/>
      <c r="I12" s="128"/>
      <c r="J12" s="128"/>
      <c r="K12" s="129"/>
      <c r="L12" s="129"/>
      <c r="M12" s="129"/>
      <c r="N12" s="130"/>
      <c r="O12" s="129"/>
      <c r="P12" s="129">
        <f>SMALL(O8:O11,1)+SMALL(O8:O11,2)+SMALL(O8:O11,3)</f>
        <v>35</v>
      </c>
      <c r="Q12" s="135"/>
    </row>
    <row r="13" spans="1:18" x14ac:dyDescent="0.2">
      <c r="A13" s="11" t="s">
        <v>15</v>
      </c>
      <c r="B13" s="28">
        <v>0.375</v>
      </c>
      <c r="C13" s="111">
        <v>5</v>
      </c>
      <c r="D13" s="112" t="s">
        <v>2</v>
      </c>
      <c r="E13" s="112">
        <f>VLOOKUP(C13,'Main Scores'!C:E,3,FALSE)</f>
        <v>3</v>
      </c>
      <c r="F13" s="113" t="str">
        <f>VLOOKUP(C13,'Main Scores'!C:F,4,FALSE)</f>
        <v>Sarah Ebbs</v>
      </c>
      <c r="G13" s="112" t="str">
        <f>VLOOKUP(C13,'Main Scores'!C:G,5,FALSE)</f>
        <v>Lissy Lou</v>
      </c>
      <c r="H13" s="114" t="str">
        <f>VLOOKUP(C13,'Main Scores'!C:H,6,FALSE)</f>
        <v>BRC D3</v>
      </c>
      <c r="I13" s="114" t="s">
        <v>36</v>
      </c>
      <c r="J13" s="114" t="s">
        <v>38</v>
      </c>
      <c r="K13" s="33">
        <f>VLOOKUP(C13,'Main Scores'!C:K,9,FALSE)</f>
        <v>0</v>
      </c>
      <c r="L13" s="33">
        <f>VLOOKUP(C13,'Main Scores'!C:L,10,FALSE)</f>
        <v>0</v>
      </c>
      <c r="M13" s="33">
        <f>K13+L13</f>
        <v>0</v>
      </c>
      <c r="N13" s="115">
        <f>VLOOKUP(C13,'Main Scores'!C:N,12,FALSE)</f>
        <v>0</v>
      </c>
      <c r="O13" s="33">
        <f>VLOOKUP(C13,'Arena A2 - BRC D3 (Snr)'!C:O,13,FALSE)</f>
        <v>0</v>
      </c>
      <c r="P13" s="109"/>
      <c r="Q13" s="33"/>
    </row>
    <row r="14" spans="1:18" x14ac:dyDescent="0.2">
      <c r="A14" s="17" t="s">
        <v>16</v>
      </c>
      <c r="B14" s="29">
        <v>0.43194444444444446</v>
      </c>
      <c r="C14" s="87">
        <v>6</v>
      </c>
      <c r="D14" s="88" t="s">
        <v>2</v>
      </c>
      <c r="E14" s="88">
        <f>VLOOKUP(C14,'Main Scores'!C:E,3,FALSE)</f>
        <v>3</v>
      </c>
      <c r="F14" s="103" t="str">
        <f>VLOOKUP(C14,'Main Scores'!C:F,4,FALSE)</f>
        <v>Katie Ebbs</v>
      </c>
      <c r="G14" s="88" t="str">
        <f>VLOOKUP(C14,'Main Scores'!C:G,5,FALSE)</f>
        <v>Kidding Apart</v>
      </c>
      <c r="H14" s="80" t="str">
        <f>VLOOKUP(C14,'Main Scores'!C:H,6,FALSE)</f>
        <v>BRC D3</v>
      </c>
      <c r="I14" s="80" t="s">
        <v>36</v>
      </c>
      <c r="J14" s="80" t="s">
        <v>72</v>
      </c>
      <c r="K14" s="81">
        <f>VLOOKUP(C14,'Main Scores'!C:K,9,FALSE)</f>
        <v>0</v>
      </c>
      <c r="L14" s="81">
        <f>VLOOKUP(C14,'Main Scores'!C:L,10,FALSE)</f>
        <v>0</v>
      </c>
      <c r="M14" s="81">
        <f>K14+L14</f>
        <v>0</v>
      </c>
      <c r="N14" s="82">
        <f>VLOOKUP(C14,'Main Scores'!C:N,12,FALSE)</f>
        <v>0</v>
      </c>
      <c r="O14" s="81">
        <f>VLOOKUP(C14,'Arena A2 - BRC D3 (Snr)'!C:O,13,FALSE)</f>
        <v>0</v>
      </c>
      <c r="P14" s="110"/>
      <c r="Q14" s="81"/>
    </row>
    <row r="15" spans="1:18" x14ac:dyDescent="0.2">
      <c r="A15" s="17" t="s">
        <v>15</v>
      </c>
      <c r="B15" s="29">
        <v>0.57777777777777783</v>
      </c>
      <c r="C15" s="87">
        <v>30</v>
      </c>
      <c r="D15" s="88" t="str">
        <f>VLOOKUP(C15,'Main Scores'!C:D,2,FALSE)</f>
        <v>Bath 3</v>
      </c>
      <c r="E15" s="88">
        <f>VLOOKUP(C15,'Main Scores'!C:E,3,FALSE)</f>
        <v>3</v>
      </c>
      <c r="F15" s="103" t="str">
        <f>VLOOKUP(C15,'Main Scores'!C:F,4,FALSE)</f>
        <v>Annabel Hurlow</v>
      </c>
      <c r="G15" s="88" t="str">
        <f>VLOOKUP(C15,'Main Scores'!C:G,5,FALSE)</f>
        <v>Elliots Star</v>
      </c>
      <c r="H15" s="80" t="str">
        <f>VLOOKUP(C15,'Main Scores'!C:H,6,FALSE)</f>
        <v>BRC D3</v>
      </c>
      <c r="I15" s="80" t="s">
        <v>36</v>
      </c>
      <c r="J15" s="80" t="s">
        <v>37</v>
      </c>
      <c r="K15" s="81">
        <f>VLOOKUP(C15,'Main Scores'!C:K,9,FALSE)</f>
        <v>112.5</v>
      </c>
      <c r="L15" s="81">
        <f>VLOOKUP(C15,'Main Scores'!C:L,10,FALSE)</f>
        <v>53</v>
      </c>
      <c r="M15" s="81">
        <f>K15+L15</f>
        <v>165.5</v>
      </c>
      <c r="N15" s="82">
        <f>VLOOKUP(C15,'Main Scores'!C:N,12,FALSE)</f>
        <v>0.66200000000000003</v>
      </c>
      <c r="O15" s="81">
        <f>VLOOKUP(C15,'Arena A3 - BRC D3 (Snr)'!C:O,13,FALSE)</f>
        <v>19</v>
      </c>
      <c r="P15" s="110"/>
      <c r="Q15" s="81"/>
    </row>
    <row r="16" spans="1:18" x14ac:dyDescent="0.2">
      <c r="A16" s="17" t="s">
        <v>16</v>
      </c>
      <c r="B16" s="29">
        <v>0.56458333333333333</v>
      </c>
      <c r="C16" s="87">
        <v>31</v>
      </c>
      <c r="D16" s="88" t="s">
        <v>2</v>
      </c>
      <c r="E16" s="88">
        <f>VLOOKUP(C16,'Main Scores'!C:E,3,FALSE)</f>
        <v>3</v>
      </c>
      <c r="F16" s="103" t="str">
        <f>VLOOKUP(C16,'Main Scores'!C:F,4,FALSE)</f>
        <v>Kate Rayner</v>
      </c>
      <c r="G16" s="88" t="str">
        <f>VLOOKUP(C16,'Main Scores'!C:G,5,FALSE)</f>
        <v>Paxford Whitney</v>
      </c>
      <c r="H16" s="80" t="str">
        <f>VLOOKUP(C16,'Main Scores'!C:H,6,FALSE)</f>
        <v>BRC D3</v>
      </c>
      <c r="I16" s="80" t="s">
        <v>36</v>
      </c>
      <c r="J16" s="80" t="s">
        <v>39</v>
      </c>
      <c r="K16" s="81">
        <f>VLOOKUP(C16,'Main Scores'!C:K,9,FALSE)</f>
        <v>125.5</v>
      </c>
      <c r="L16" s="81">
        <f>VLOOKUP(C16,'Main Scores'!C:L,10,FALSE)</f>
        <v>58</v>
      </c>
      <c r="M16" s="81">
        <f>K16+L16</f>
        <v>183.5</v>
      </c>
      <c r="N16" s="82">
        <f>VLOOKUP(C16,'Main Scores'!C:N,12,FALSE)</f>
        <v>0.73399999999999999</v>
      </c>
      <c r="O16" s="81">
        <f>VLOOKUP(C16,'Arena A3 - BRC D3 (Snr)'!C:O,13,FALSE)</f>
        <v>6</v>
      </c>
      <c r="P16" s="110"/>
      <c r="Q16" s="81"/>
    </row>
    <row r="17" spans="1:17" ht="13.5" thickBot="1" x14ac:dyDescent="0.25">
      <c r="A17" s="23"/>
      <c r="B17" s="30"/>
      <c r="C17" s="136"/>
      <c r="D17" s="137"/>
      <c r="E17" s="137"/>
      <c r="F17" s="138"/>
      <c r="G17" s="137"/>
      <c r="H17" s="139"/>
      <c r="I17" s="139"/>
      <c r="J17" s="139"/>
      <c r="K17" s="31"/>
      <c r="L17" s="31"/>
      <c r="M17" s="31"/>
      <c r="N17" s="140"/>
      <c r="O17" s="31"/>
      <c r="P17" s="108">
        <f>SMALL(O13:O16,1)+SMALL(O13:O16,2)+SMALL(O13:O16,3)</f>
        <v>6</v>
      </c>
      <c r="Q17" s="31"/>
    </row>
    <row r="18" spans="1:17" x14ac:dyDescent="0.2">
      <c r="A18" s="17" t="s">
        <v>15</v>
      </c>
      <c r="B18" s="29">
        <v>0.3527777777777778</v>
      </c>
      <c r="C18" s="116">
        <v>7</v>
      </c>
      <c r="D18" s="117" t="str">
        <f>VLOOKUP(C18,'Main Scores'!C:D,2,FALSE)</f>
        <v>Berkeley</v>
      </c>
      <c r="E18" s="117" t="str">
        <f>VLOOKUP(C18,'Main Scores'!C:E,3,FALSE)</f>
        <v>Berkeley</v>
      </c>
      <c r="F18" s="118" t="str">
        <f>VLOOKUP(C18,'Main Scores'!C:F,4,FALSE)</f>
        <v>Kathleen Griffiths</v>
      </c>
      <c r="G18" s="117" t="str">
        <f>VLOOKUP(C18,'Main Scores'!C:G,5,FALSE)</f>
        <v>Kiara</v>
      </c>
      <c r="H18" s="119" t="str">
        <f>VLOOKUP(C18,'Main Scores'!C:H,6,FALSE)</f>
        <v>BRC D3</v>
      </c>
      <c r="I18" s="119" t="s">
        <v>36</v>
      </c>
      <c r="J18" s="119" t="s">
        <v>38</v>
      </c>
      <c r="K18" s="120">
        <f>VLOOKUP(C18,'Main Scores'!C:K,9,FALSE)</f>
        <v>98</v>
      </c>
      <c r="L18" s="120">
        <f>VLOOKUP(C18,'Main Scores'!C:L,10,FALSE)</f>
        <v>44</v>
      </c>
      <c r="M18" s="120">
        <f>K18+L18</f>
        <v>142</v>
      </c>
      <c r="N18" s="121">
        <f>VLOOKUP(C18,'Main Scores'!C:N,12,FALSE)</f>
        <v>0.56799999999999995</v>
      </c>
      <c r="O18" s="120">
        <f>VLOOKUP(C18,'Arena A2 - BRC D3 (Snr)'!C:O,13,FALSE)</f>
        <v>17</v>
      </c>
      <c r="P18" s="120"/>
      <c r="Q18" s="133"/>
    </row>
    <row r="19" spans="1:17" x14ac:dyDescent="0.2">
      <c r="A19" s="17" t="s">
        <v>16</v>
      </c>
      <c r="B19" s="29">
        <v>0.43611111111111112</v>
      </c>
      <c r="C19" s="123">
        <v>8</v>
      </c>
      <c r="D19" s="88" t="str">
        <f>VLOOKUP(C19,'Main Scores'!C:D,2,FALSE)</f>
        <v>Berkeley</v>
      </c>
      <c r="E19" s="88" t="str">
        <f>VLOOKUP(C19,'Main Scores'!C:E,3,FALSE)</f>
        <v>Berkeley</v>
      </c>
      <c r="F19" s="103" t="str">
        <f>VLOOKUP(C19,'Main Scores'!C:F,4,FALSE)</f>
        <v>Sam Gibbs</v>
      </c>
      <c r="G19" s="88" t="str">
        <f>VLOOKUP(C19,'Main Scores'!C:G,5,FALSE)</f>
        <v>Emilius</v>
      </c>
      <c r="H19" s="80" t="str">
        <f>VLOOKUP(C19,'Main Scores'!C:H,6,FALSE)</f>
        <v>BRC D3</v>
      </c>
      <c r="I19" s="80" t="s">
        <v>36</v>
      </c>
      <c r="J19" s="80" t="s">
        <v>72</v>
      </c>
      <c r="K19" s="81">
        <f>VLOOKUP(C19,'Main Scores'!C:K,9,FALSE)</f>
        <v>130.5</v>
      </c>
      <c r="L19" s="81">
        <f>VLOOKUP(C19,'Main Scores'!C:L,10,FALSE)</f>
        <v>67</v>
      </c>
      <c r="M19" s="81">
        <f>K19+L19</f>
        <v>197.5</v>
      </c>
      <c r="N19" s="82">
        <f>VLOOKUP(C19,'Main Scores'!C:N,12,FALSE)</f>
        <v>0.79</v>
      </c>
      <c r="O19" s="81">
        <v>1</v>
      </c>
      <c r="P19" s="81"/>
      <c r="Q19" s="134"/>
    </row>
    <row r="20" spans="1:17" x14ac:dyDescent="0.2">
      <c r="A20" s="17" t="s">
        <v>15</v>
      </c>
      <c r="B20" s="29">
        <v>0.64930555555555558</v>
      </c>
      <c r="C20" s="123">
        <v>32</v>
      </c>
      <c r="D20" s="88" t="str">
        <f>VLOOKUP(C20,'Main Scores'!C:D,2,FALSE)</f>
        <v>Berkeley</v>
      </c>
      <c r="E20" s="88" t="str">
        <f>VLOOKUP(C20,'Main Scores'!C:E,3,FALSE)</f>
        <v>Berkeley</v>
      </c>
      <c r="F20" s="103" t="str">
        <f>VLOOKUP(C20,'Main Scores'!C:F,4,FALSE)</f>
        <v>Rachel Coke</v>
      </c>
      <c r="G20" s="88" t="str">
        <f>VLOOKUP(C20,'Main Scores'!C:G,5,FALSE)</f>
        <v>Willow the Wisp</v>
      </c>
      <c r="H20" s="80" t="str">
        <f>VLOOKUP(C20,'Main Scores'!C:H,6,FALSE)</f>
        <v>BRC D3</v>
      </c>
      <c r="I20" s="80" t="s">
        <v>36</v>
      </c>
      <c r="J20" s="80" t="s">
        <v>37</v>
      </c>
      <c r="K20" s="81">
        <f>VLOOKUP(C20,'Main Scores'!C:K,9,FALSE)</f>
        <v>102.5</v>
      </c>
      <c r="L20" s="81">
        <f>VLOOKUP(C20,'Main Scores'!C:L,10,FALSE)</f>
        <v>52</v>
      </c>
      <c r="M20" s="81">
        <f>K20+L20</f>
        <v>154.5</v>
      </c>
      <c r="N20" s="82">
        <f>VLOOKUP(C20,'Main Scores'!C:N,12,FALSE)</f>
        <v>0.61799999999999999</v>
      </c>
      <c r="O20" s="81">
        <f>VLOOKUP(C20,'Arena A3 - BRC D3 (Snr)'!C:O,13,FALSE)</f>
        <v>21</v>
      </c>
      <c r="P20" s="81"/>
      <c r="Q20" s="134"/>
    </row>
    <row r="21" spans="1:17" x14ac:dyDescent="0.2">
      <c r="A21" s="17" t="s">
        <v>16</v>
      </c>
      <c r="B21" s="29">
        <v>0.61319444444444449</v>
      </c>
      <c r="C21" s="123">
        <v>33</v>
      </c>
      <c r="D21" s="88" t="str">
        <f>VLOOKUP(C21,'Main Scores'!C:D,2,FALSE)</f>
        <v>Berkeley</v>
      </c>
      <c r="E21" s="88" t="str">
        <f>VLOOKUP(C21,'Main Scores'!C:E,3,FALSE)</f>
        <v>Berkeley</v>
      </c>
      <c r="F21" s="103" t="str">
        <f>VLOOKUP(C21,'Main Scores'!C:F,4,FALSE)</f>
        <v>Sharon Moss</v>
      </c>
      <c r="G21" s="88" t="str">
        <f>VLOOKUP(C21,'Main Scores'!C:G,5,FALSE)</f>
        <v>Mister Tumble</v>
      </c>
      <c r="H21" s="80" t="str">
        <f>VLOOKUP(C21,'Main Scores'!C:H,6,FALSE)</f>
        <v>BRC D3</v>
      </c>
      <c r="I21" s="80" t="s">
        <v>36</v>
      </c>
      <c r="J21" s="80" t="s">
        <v>39</v>
      </c>
      <c r="K21" s="81">
        <f>VLOOKUP(C21,'Main Scores'!C:K,9,FALSE)</f>
        <v>119.5</v>
      </c>
      <c r="L21" s="81">
        <f>VLOOKUP(C21,'Main Scores'!C:L,10,FALSE)</f>
        <v>56</v>
      </c>
      <c r="M21" s="81">
        <f>K21+L21</f>
        <v>175.5</v>
      </c>
      <c r="N21" s="82">
        <f>VLOOKUP(C21,'Main Scores'!C:N,12,FALSE)</f>
        <v>0.70199999999999996</v>
      </c>
      <c r="O21" s="81">
        <f>VLOOKUP(C21,'Arena A3 - BRC D3 (Snr)'!C:O,13,FALSE)</f>
        <v>12</v>
      </c>
      <c r="P21" s="81"/>
      <c r="Q21" s="134"/>
    </row>
    <row r="22" spans="1:17" ht="13.5" thickBot="1" x14ac:dyDescent="0.25">
      <c r="A22" s="17"/>
      <c r="B22" s="29"/>
      <c r="C22" s="125"/>
      <c r="D22" s="126"/>
      <c r="E22" s="126"/>
      <c r="F22" s="127"/>
      <c r="G22" s="126"/>
      <c r="H22" s="128"/>
      <c r="I22" s="128"/>
      <c r="J22" s="128"/>
      <c r="K22" s="129"/>
      <c r="L22" s="129"/>
      <c r="M22" s="129"/>
      <c r="N22" s="130"/>
      <c r="O22" s="129"/>
      <c r="P22" s="129">
        <f>SMALL(O18:O21,1)+SMALL(O18:O21,2)+SMALL(O18:O21,3)</f>
        <v>30</v>
      </c>
      <c r="Q22" s="135"/>
    </row>
    <row r="23" spans="1:17" x14ac:dyDescent="0.2">
      <c r="A23" s="11" t="s">
        <v>15</v>
      </c>
      <c r="B23" s="28">
        <v>0.35694444444444445</v>
      </c>
      <c r="C23" s="116">
        <v>34</v>
      </c>
      <c r="D23" s="117" t="str">
        <f>VLOOKUP(C23,'Main Scores'!C:D,2,FALSE)</f>
        <v>cotswold Edge RC</v>
      </c>
      <c r="E23" s="117" t="str">
        <f>VLOOKUP(C23,'Main Scores'!C:E,3,FALSE)</f>
        <v>Cotswold Edge</v>
      </c>
      <c r="F23" s="118" t="str">
        <f>VLOOKUP(C23,'Main Scores'!C:F,4,FALSE)</f>
        <v>Gemma Allan</v>
      </c>
      <c r="G23" s="117" t="str">
        <f>VLOOKUP(C23,'Main Scores'!C:G,5,FALSE)</f>
        <v>Laurens Pride</v>
      </c>
      <c r="H23" s="119" t="str">
        <f>VLOOKUP(C23,'Main Scores'!C:H,6,FALSE)</f>
        <v xml:space="preserve">BRC D3 </v>
      </c>
      <c r="I23" s="119" t="s">
        <v>36</v>
      </c>
      <c r="J23" s="119" t="s">
        <v>38</v>
      </c>
      <c r="K23" s="120">
        <f>VLOOKUP(C23,'Main Scores'!C:K,9,FALSE)</f>
        <v>123.5</v>
      </c>
      <c r="L23" s="120">
        <f>VLOOKUP(C23,'Main Scores'!C:L,10,FALSE)</f>
        <v>61</v>
      </c>
      <c r="M23" s="120">
        <f>K23+L23</f>
        <v>184.5</v>
      </c>
      <c r="N23" s="121">
        <f>VLOOKUP(C23,'Main Scores'!C:N,12,FALSE)</f>
        <v>0.73799999999999999</v>
      </c>
      <c r="O23" s="120">
        <f>VLOOKUP(C23,'Arena A3 - BRC D3 (Snr)'!C:O,13,FALSE)</f>
        <v>4</v>
      </c>
      <c r="P23" s="120"/>
      <c r="Q23" s="133"/>
    </row>
    <row r="24" spans="1:17" x14ac:dyDescent="0.2">
      <c r="A24" s="17" t="s">
        <v>16</v>
      </c>
      <c r="B24" s="29">
        <v>0.44097222222222227</v>
      </c>
      <c r="C24" s="123">
        <v>35</v>
      </c>
      <c r="D24" s="88" t="str">
        <f>VLOOKUP(C24,'Main Scores'!C:D,2,FALSE)</f>
        <v>cotswold Edge RC</v>
      </c>
      <c r="E24" s="88" t="str">
        <f>VLOOKUP(C24,'Main Scores'!C:E,3,FALSE)</f>
        <v>Cotswold Edge</v>
      </c>
      <c r="F24" s="103" t="str">
        <f>VLOOKUP(C24,'Main Scores'!C:F,4,FALSE)</f>
        <v>Sophie Thompson</v>
      </c>
      <c r="G24" s="88">
        <f>VLOOKUP(C24,'Main Scores'!C:G,5,FALSE)</f>
        <v>0</v>
      </c>
      <c r="H24" s="80" t="str">
        <f>VLOOKUP(C24,'Main Scores'!C:H,6,FALSE)</f>
        <v xml:space="preserve">BRC D3 </v>
      </c>
      <c r="I24" s="80" t="s">
        <v>36</v>
      </c>
      <c r="J24" s="80" t="s">
        <v>72</v>
      </c>
      <c r="K24" s="81">
        <f>VLOOKUP(C24,'Main Scores'!C:K,9,FALSE)</f>
        <v>0</v>
      </c>
      <c r="L24" s="81">
        <f>VLOOKUP(C24,'Main Scores'!C:L,10,FALSE)</f>
        <v>0</v>
      </c>
      <c r="M24" s="81">
        <f>K24+L24</f>
        <v>0</v>
      </c>
      <c r="N24" s="82" t="e">
        <f>VLOOKUP(C24,'Main Scores'!C:N,12,FALSE)</f>
        <v>#VALUE!</v>
      </c>
      <c r="O24" s="81" t="s">
        <v>342</v>
      </c>
      <c r="P24" s="81"/>
      <c r="Q24" s="134"/>
    </row>
    <row r="25" spans="1:17" x14ac:dyDescent="0.2">
      <c r="A25" s="17" t="s">
        <v>15</v>
      </c>
      <c r="B25" s="29">
        <v>0.55972222222222223</v>
      </c>
      <c r="C25" s="123">
        <v>9</v>
      </c>
      <c r="D25" s="88" t="str">
        <f>VLOOKUP(C25,'Main Scores'!C:D,2,FALSE)</f>
        <v>cotswold Edge RC</v>
      </c>
      <c r="E25" s="88" t="str">
        <f>VLOOKUP(C25,'Main Scores'!C:E,3,FALSE)</f>
        <v>cotswold Edge RC</v>
      </c>
      <c r="F25" s="103" t="str">
        <f>VLOOKUP(C25,'Main Scores'!C:F,4,FALSE)</f>
        <v>Chris Clark</v>
      </c>
      <c r="G25" s="88" t="str">
        <f>VLOOKUP(C25,'Main Scores'!C:G,5,FALSE)</f>
        <v>Croesnant Carad OG</v>
      </c>
      <c r="H25" s="80" t="str">
        <f>VLOOKUP(C25,'Main Scores'!C:H,6,FALSE)</f>
        <v xml:space="preserve">BRC D3 </v>
      </c>
      <c r="I25" s="80" t="s">
        <v>36</v>
      </c>
      <c r="J25" s="80" t="s">
        <v>37</v>
      </c>
      <c r="K25" s="81">
        <f>VLOOKUP(C25,'Main Scores'!C:K,9,FALSE)</f>
        <v>112.5</v>
      </c>
      <c r="L25" s="81">
        <f>VLOOKUP(C25,'Main Scores'!C:L,10,FALSE)</f>
        <v>58</v>
      </c>
      <c r="M25" s="81">
        <f>K25+L25</f>
        <v>170.5</v>
      </c>
      <c r="N25" s="82">
        <f>VLOOKUP(C25,'Main Scores'!C:N,12,FALSE)</f>
        <v>0.68200000000000005</v>
      </c>
      <c r="O25" s="81">
        <f>VLOOKUP(C25,'Arena A2 - BRC D3 (Snr)'!C:O,13,FALSE)</f>
        <v>6</v>
      </c>
      <c r="P25" s="81"/>
      <c r="Q25" s="134">
        <v>6</v>
      </c>
    </row>
    <row r="26" spans="1:17" x14ac:dyDescent="0.2">
      <c r="A26" s="17" t="s">
        <v>16</v>
      </c>
      <c r="B26" s="29">
        <v>0.61736111111111114</v>
      </c>
      <c r="C26" s="123">
        <v>10</v>
      </c>
      <c r="D26" s="88" t="str">
        <f>VLOOKUP(C26,'Main Scores'!C:D,2,FALSE)</f>
        <v>cotswold Edge RC</v>
      </c>
      <c r="E26" s="88" t="str">
        <f>VLOOKUP(C26,'Main Scores'!C:E,3,FALSE)</f>
        <v>cotswold Edge RC</v>
      </c>
      <c r="F26" s="103" t="str">
        <f>VLOOKUP(C26,'Main Scores'!C:F,4,FALSE)</f>
        <v>Rachael Tuck</v>
      </c>
      <c r="G26" s="88" t="str">
        <f>VLOOKUP(C26,'Main Scores'!C:G,5,FALSE)</f>
        <v>Kilcakill Kylie</v>
      </c>
      <c r="H26" s="80" t="str">
        <f>VLOOKUP(C26,'Main Scores'!C:H,6,FALSE)</f>
        <v xml:space="preserve">BRC D3 </v>
      </c>
      <c r="I26" s="80" t="s">
        <v>36</v>
      </c>
      <c r="J26" s="80" t="s">
        <v>39</v>
      </c>
      <c r="K26" s="81">
        <f>VLOOKUP(C26,'Main Scores'!C:K,9,FALSE)</f>
        <v>97</v>
      </c>
      <c r="L26" s="81">
        <f>VLOOKUP(C26,'Main Scores'!C:L,10,FALSE)</f>
        <v>44</v>
      </c>
      <c r="M26" s="81">
        <f>K26+L26</f>
        <v>141</v>
      </c>
      <c r="N26" s="82">
        <f>VLOOKUP(C26,'Main Scores'!C:N,12,FALSE)</f>
        <v>0.56399999999999995</v>
      </c>
      <c r="O26" s="81">
        <f>VLOOKUP(C26,'Arena A2 - BRC D3 (Snr)'!C:O,13,FALSE)</f>
        <v>18</v>
      </c>
      <c r="P26" s="81"/>
      <c r="Q26" s="134"/>
    </row>
    <row r="27" spans="1:17" ht="13.5" thickBot="1" x14ac:dyDescent="0.25">
      <c r="A27" s="23"/>
      <c r="B27" s="30"/>
      <c r="C27" s="125"/>
      <c r="D27" s="126"/>
      <c r="E27" s="126"/>
      <c r="F27" s="127"/>
      <c r="G27" s="126"/>
      <c r="H27" s="128"/>
      <c r="I27" s="128"/>
      <c r="J27" s="128"/>
      <c r="K27" s="129"/>
      <c r="L27" s="129"/>
      <c r="M27" s="129"/>
      <c r="N27" s="130"/>
      <c r="O27" s="129"/>
      <c r="P27" s="129">
        <f>SMALL(O23:O26,1)+SMALL(O23:O26,2)+SMALL(O23:O26,3)</f>
        <v>28</v>
      </c>
      <c r="Q27" s="135"/>
    </row>
    <row r="28" spans="1:17" x14ac:dyDescent="0.2">
      <c r="A28" s="17" t="s">
        <v>15</v>
      </c>
      <c r="B28" s="29">
        <v>0.36180555555555555</v>
      </c>
      <c r="C28" s="116">
        <v>11</v>
      </c>
      <c r="D28" s="117" t="str">
        <f>VLOOKUP(C28,'Main Scores'!C:D,2,FALSE)</f>
        <v>Kennet vale Prosecco</v>
      </c>
      <c r="E28" s="117" t="str">
        <f>VLOOKUP(C28,'Main Scores'!C:E,3,FALSE)</f>
        <v>Prosecco</v>
      </c>
      <c r="F28" s="118" t="str">
        <f>VLOOKUP(C28,'Main Scores'!C:F,4,FALSE)</f>
        <v>Sandy Chase</v>
      </c>
      <c r="G28" s="117" t="str">
        <f>VLOOKUP(C28,'Main Scores'!C:G,5,FALSE)</f>
        <v>Danny IX</v>
      </c>
      <c r="H28" s="119" t="str">
        <f>VLOOKUP(C28,'Main Scores'!C:H,6,FALSE)</f>
        <v>BRC D3</v>
      </c>
      <c r="I28" s="119" t="s">
        <v>36</v>
      </c>
      <c r="J28" s="119" t="s">
        <v>38</v>
      </c>
      <c r="K28" s="120">
        <f>VLOOKUP(C28,'Main Scores'!C:K,9,FALSE)</f>
        <v>107</v>
      </c>
      <c r="L28" s="120">
        <f>VLOOKUP(C28,'Main Scores'!C:L,10,FALSE)</f>
        <v>45</v>
      </c>
      <c r="M28" s="120">
        <f>K28+L28</f>
        <v>152</v>
      </c>
      <c r="N28" s="121">
        <f>VLOOKUP(C28,'Main Scores'!C:N,12,FALSE)</f>
        <v>0.60799999999999998</v>
      </c>
      <c r="O28" s="120">
        <f>VLOOKUP(C28,'Arena A2 - BRC D3 (Snr)'!C:O,13,FALSE)</f>
        <v>13</v>
      </c>
      <c r="P28" s="120"/>
      <c r="Q28" s="133"/>
    </row>
    <row r="29" spans="1:17" x14ac:dyDescent="0.2">
      <c r="A29" s="17" t="s">
        <v>16</v>
      </c>
      <c r="B29" s="29">
        <v>0.44513888888888892</v>
      </c>
      <c r="C29" s="123">
        <v>12</v>
      </c>
      <c r="D29" s="88" t="str">
        <f>VLOOKUP(C29,'Main Scores'!C:D,2,FALSE)</f>
        <v>Kennet vale Prosecco</v>
      </c>
      <c r="E29" s="88" t="str">
        <f>VLOOKUP(C29,'Main Scores'!C:E,3,FALSE)</f>
        <v>Prosecco</v>
      </c>
      <c r="F29" s="103" t="str">
        <f>VLOOKUP(C29,'Main Scores'!C:F,4,FALSE)</f>
        <v>Jo Calder</v>
      </c>
      <c r="G29" s="88" t="str">
        <f>VLOOKUP(C29,'Main Scores'!C:G,5,FALSE)</f>
        <v>Ridgeway Lady</v>
      </c>
      <c r="H29" s="80" t="str">
        <f>VLOOKUP(C29,'Main Scores'!C:H,6,FALSE)</f>
        <v>BRC D3</v>
      </c>
      <c r="I29" s="80" t="s">
        <v>36</v>
      </c>
      <c r="J29" s="80" t="s">
        <v>72</v>
      </c>
      <c r="K29" s="81">
        <f>VLOOKUP(C29,'Main Scores'!C:K,9,FALSE)</f>
        <v>100</v>
      </c>
      <c r="L29" s="81">
        <f>VLOOKUP(C29,'Main Scores'!C:L,10,FALSE)</f>
        <v>43</v>
      </c>
      <c r="M29" s="81">
        <f>K29+L29</f>
        <v>143</v>
      </c>
      <c r="N29" s="82">
        <f>VLOOKUP(C29,'Main Scores'!C:N,12,FALSE)</f>
        <v>0.57199999999999995</v>
      </c>
      <c r="O29" s="81">
        <f>VLOOKUP(C29,'Arena A2 - BRC D3 (Snr)'!C:O,13,FALSE)</f>
        <v>15</v>
      </c>
      <c r="P29" s="81"/>
      <c r="Q29" s="134"/>
    </row>
    <row r="30" spans="1:17" x14ac:dyDescent="0.2">
      <c r="A30" s="17" t="s">
        <v>15</v>
      </c>
      <c r="B30" s="29">
        <v>0.56458333333333333</v>
      </c>
      <c r="C30" s="123">
        <v>36</v>
      </c>
      <c r="D30" s="88" t="str">
        <f>VLOOKUP(C30,'Main Scores'!C:D,2,FALSE)</f>
        <v>Kennet vale Prosecco</v>
      </c>
      <c r="E30" s="88" t="str">
        <f>VLOOKUP(C30,'Main Scores'!C:E,3,FALSE)</f>
        <v>Prosecco</v>
      </c>
      <c r="F30" s="103" t="str">
        <f>VLOOKUP(C30,'Main Scores'!C:F,4,FALSE)</f>
        <v>Becky Ormond</v>
      </c>
      <c r="G30" s="88" t="str">
        <f>VLOOKUP(C30,'Main Scores'!C:G,5,FALSE)</f>
        <v>Steady Command</v>
      </c>
      <c r="H30" s="80" t="str">
        <f>VLOOKUP(C30,'Main Scores'!C:H,6,FALSE)</f>
        <v>BRC D3</v>
      </c>
      <c r="I30" s="80" t="s">
        <v>36</v>
      </c>
      <c r="J30" s="80" t="s">
        <v>37</v>
      </c>
      <c r="K30" s="81">
        <f>VLOOKUP(C30,'Main Scores'!C:K,9,FALSE)</f>
        <v>121</v>
      </c>
      <c r="L30" s="81">
        <f>VLOOKUP(C30,'Main Scores'!C:L,10,FALSE)</f>
        <v>58</v>
      </c>
      <c r="M30" s="81">
        <f>K30+L30</f>
        <v>179</v>
      </c>
      <c r="N30" s="82">
        <f>VLOOKUP(C30,'Main Scores'!C:N,12,FALSE)</f>
        <v>0.71599999999999997</v>
      </c>
      <c r="O30" s="81">
        <f>VLOOKUP(C30,'Arena A3 - BRC D3 (Snr)'!C:O,13,FALSE)</f>
        <v>10</v>
      </c>
      <c r="P30" s="81"/>
      <c r="Q30" s="134" t="s">
        <v>346</v>
      </c>
    </row>
    <row r="31" spans="1:17" x14ac:dyDescent="0.2">
      <c r="A31" s="17" t="s">
        <v>16</v>
      </c>
      <c r="B31" s="29">
        <v>0.62152777777777779</v>
      </c>
      <c r="C31" s="123">
        <v>37</v>
      </c>
      <c r="D31" s="88" t="str">
        <f>VLOOKUP(C31,'Main Scores'!C:D,2,FALSE)</f>
        <v>Kennet vale Prosecco</v>
      </c>
      <c r="E31" s="88" t="str">
        <f>VLOOKUP(C31,'Main Scores'!C:E,3,FALSE)</f>
        <v>Prosecco</v>
      </c>
      <c r="F31" s="103" t="str">
        <f>VLOOKUP(C31,'Main Scores'!C:F,4,FALSE)</f>
        <v>Hannah Freeman</v>
      </c>
      <c r="G31" s="88" t="str">
        <f>VLOOKUP(C31,'Main Scores'!C:G,5,FALSE)</f>
        <v>Moylenna Fairy Prince</v>
      </c>
      <c r="H31" s="80" t="str">
        <f>VLOOKUP(C31,'Main Scores'!C:H,6,FALSE)</f>
        <v>BRC D3</v>
      </c>
      <c r="I31" s="80" t="s">
        <v>36</v>
      </c>
      <c r="J31" s="80" t="s">
        <v>39</v>
      </c>
      <c r="K31" s="81">
        <f>VLOOKUP(C31,'Main Scores'!C:K,9,FALSE)</f>
        <v>126</v>
      </c>
      <c r="L31" s="81">
        <f>VLOOKUP(C31,'Main Scores'!C:L,10,FALSE)</f>
        <v>62</v>
      </c>
      <c r="M31" s="81">
        <f>K31+L31</f>
        <v>188</v>
      </c>
      <c r="N31" s="82">
        <f>VLOOKUP(C31,'Main Scores'!C:N,12,FALSE)</f>
        <v>0.752</v>
      </c>
      <c r="O31" s="81" t="str">
        <f>VLOOKUP(C31,'Arena A3 - BRC D3 (Snr)'!C:O,13,FALSE)</f>
        <v>2Q</v>
      </c>
      <c r="P31" s="81"/>
      <c r="Q31" s="134"/>
    </row>
    <row r="32" spans="1:17" ht="13.5" thickBot="1" x14ac:dyDescent="0.25">
      <c r="A32" s="17"/>
      <c r="B32" s="29"/>
      <c r="C32" s="125"/>
      <c r="D32" s="126"/>
      <c r="E32" s="126"/>
      <c r="F32" s="127"/>
      <c r="G32" s="126"/>
      <c r="H32" s="128"/>
      <c r="I32" s="128"/>
      <c r="J32" s="128"/>
      <c r="K32" s="129"/>
      <c r="L32" s="129">
        <v>208</v>
      </c>
      <c r="M32" s="129">
        <v>208</v>
      </c>
      <c r="N32" s="130"/>
      <c r="O32" s="129"/>
      <c r="P32" s="129">
        <f>SMALL(O28:O31,1)+SMALL(O28:O31,2)+SMALL(O28:O31,3)</f>
        <v>38</v>
      </c>
      <c r="Q32" s="135"/>
    </row>
    <row r="33" spans="1:17" x14ac:dyDescent="0.2">
      <c r="A33" s="11" t="s">
        <v>15</v>
      </c>
      <c r="B33" s="28">
        <v>0.40486111111111112</v>
      </c>
      <c r="C33" s="116">
        <v>13</v>
      </c>
      <c r="D33" s="117" t="str">
        <f>VLOOKUP(C33,'Main Scores'!C:D,2,FALSE)</f>
        <v>Kennet vale Sauvignon</v>
      </c>
      <c r="E33" s="117" t="str">
        <f>VLOOKUP(C33,'Main Scores'!C:E,3,FALSE)</f>
        <v>Sauvignon</v>
      </c>
      <c r="F33" s="118" t="str">
        <f>VLOOKUP(C33,'Main Scores'!C:F,4,FALSE)</f>
        <v>Julie Bush</v>
      </c>
      <c r="G33" s="117" t="str">
        <f>VLOOKUP(C33,'Main Scores'!C:G,5,FALSE)</f>
        <v>Attychree Prince</v>
      </c>
      <c r="H33" s="119" t="str">
        <f>VLOOKUP(C33,'Main Scores'!C:H,6,FALSE)</f>
        <v>Brc D3</v>
      </c>
      <c r="I33" s="119" t="s">
        <v>36</v>
      </c>
      <c r="J33" s="119" t="s">
        <v>38</v>
      </c>
      <c r="K33" s="120">
        <f>VLOOKUP(C33,'Main Scores'!C:K,9,FALSE)</f>
        <v>127</v>
      </c>
      <c r="L33" s="120">
        <f>VLOOKUP(C33,'Main Scores'!C:L,10,FALSE)</f>
        <v>64</v>
      </c>
      <c r="M33" s="120">
        <f>K33+L33</f>
        <v>191</v>
      </c>
      <c r="N33" s="121">
        <f>VLOOKUP(C33,'Main Scores'!C:N,12,FALSE)</f>
        <v>0.76400000000000001</v>
      </c>
      <c r="O33" s="120">
        <f>VLOOKUP(C33,'Arena A2 - BRC D3 (Snr)'!C:O,13,FALSE)</f>
        <v>3</v>
      </c>
      <c r="P33" s="120"/>
      <c r="Q33" s="133"/>
    </row>
    <row r="34" spans="1:17" x14ac:dyDescent="0.2">
      <c r="A34" s="17" t="s">
        <v>16</v>
      </c>
      <c r="B34" s="29">
        <v>0.48472222222222222</v>
      </c>
      <c r="C34" s="123">
        <v>14</v>
      </c>
      <c r="D34" s="88" t="str">
        <f>VLOOKUP(C34,'Main Scores'!C:D,2,FALSE)</f>
        <v>Kennet vale Sauvignon</v>
      </c>
      <c r="E34" s="88" t="str">
        <f>VLOOKUP(C34,'Main Scores'!C:E,3,FALSE)</f>
        <v>Sauvignon</v>
      </c>
      <c r="F34" s="103" t="str">
        <f>VLOOKUP(C34,'Main Scores'!C:F,4,FALSE)</f>
        <v>Pippa Card</v>
      </c>
      <c r="G34" s="88" t="str">
        <f>VLOOKUP(C34,'Main Scores'!C:G,5,FALSE)</f>
        <v>Brave and Bold</v>
      </c>
      <c r="H34" s="80" t="str">
        <f>VLOOKUP(C34,'Main Scores'!C:H,6,FALSE)</f>
        <v>Brc D3</v>
      </c>
      <c r="I34" s="80" t="s">
        <v>36</v>
      </c>
      <c r="J34" s="80" t="s">
        <v>72</v>
      </c>
      <c r="K34" s="81">
        <f>VLOOKUP(C34,'Main Scores'!C:K,9,FALSE)</f>
        <v>99</v>
      </c>
      <c r="L34" s="81">
        <f>VLOOKUP(C34,'Main Scores'!C:L,10,FALSE)</f>
        <v>44</v>
      </c>
      <c r="M34" s="81">
        <f>K34+L34</f>
        <v>143</v>
      </c>
      <c r="N34" s="82">
        <f>VLOOKUP(C34,'Main Scores'!C:N,12,FALSE)</f>
        <v>0.57199999999999995</v>
      </c>
      <c r="O34" s="81">
        <f>VLOOKUP(C34,'Arena A2 - BRC D3 (Snr)'!C:O,13,FALSE)</f>
        <v>16</v>
      </c>
      <c r="P34" s="81"/>
      <c r="Q34" s="134"/>
    </row>
    <row r="35" spans="1:17" x14ac:dyDescent="0.2">
      <c r="A35" s="17" t="s">
        <v>16</v>
      </c>
      <c r="B35" s="29">
        <v>0.65416666666666667</v>
      </c>
      <c r="C35" s="123">
        <v>38</v>
      </c>
      <c r="D35" s="88" t="str">
        <f>VLOOKUP(C35,'Main Scores'!C:D,2,FALSE)</f>
        <v>Kennet vale Sauvignon</v>
      </c>
      <c r="E35" s="88" t="str">
        <f>VLOOKUP(C35,'Main Scores'!C:E,3,FALSE)</f>
        <v>Sauvignon</v>
      </c>
      <c r="F35" s="103" t="str">
        <f>VLOOKUP(C35,'Main Scores'!C:F,4,FALSE)</f>
        <v>Lucy Spencer</v>
      </c>
      <c r="G35" s="88" t="str">
        <f>VLOOKUP(C35,'Main Scores'!C:G,5,FALSE)</f>
        <v>West Oak May Tim</v>
      </c>
      <c r="H35" s="80" t="str">
        <f>VLOOKUP(C35,'Main Scores'!C:H,6,FALSE)</f>
        <v>Brc D3</v>
      </c>
      <c r="I35" s="80" t="s">
        <v>36</v>
      </c>
      <c r="J35" s="80" t="s">
        <v>39</v>
      </c>
      <c r="K35" s="81">
        <f>VLOOKUP(C35,'Main Scores'!C:K,9,FALSE)</f>
        <v>118</v>
      </c>
      <c r="L35" s="81">
        <f>VLOOKUP(C35,'Main Scores'!C:L,10,FALSE)</f>
        <v>57</v>
      </c>
      <c r="M35" s="81">
        <f>K35+L35</f>
        <v>175</v>
      </c>
      <c r="N35" s="82">
        <f>VLOOKUP(C35,'Main Scores'!C:N,12,FALSE)</f>
        <v>0.7</v>
      </c>
      <c r="O35" s="81">
        <f>VLOOKUP(C35,'Arena A3 - BRC D3 (Snr)'!C:O,13,FALSE)</f>
        <v>14</v>
      </c>
      <c r="P35" s="81"/>
      <c r="Q35" s="134"/>
    </row>
    <row r="36" spans="1:17" x14ac:dyDescent="0.2">
      <c r="A36" s="17" t="s">
        <v>15</v>
      </c>
      <c r="B36" s="29">
        <v>0.65902777777777777</v>
      </c>
      <c r="C36" s="123">
        <v>39</v>
      </c>
      <c r="D36" s="88" t="str">
        <f>VLOOKUP(C36,'Main Scores'!C:D,2,FALSE)</f>
        <v>Kennet vale Sauvignon</v>
      </c>
      <c r="E36" s="88" t="str">
        <f>VLOOKUP(C36,'Main Scores'!C:E,3,FALSE)</f>
        <v>Sauvignon</v>
      </c>
      <c r="F36" s="103" t="str">
        <f>VLOOKUP(C36,'Main Scores'!C:F,4,FALSE)</f>
        <v>Nicki Manister</v>
      </c>
      <c r="G36" s="88" t="str">
        <f>VLOOKUP(C36,'Main Scores'!C:G,5,FALSE)</f>
        <v>Box of Tricks</v>
      </c>
      <c r="H36" s="80" t="str">
        <f>VLOOKUP(C36,'Main Scores'!C:H,6,FALSE)</f>
        <v>Brc D3</v>
      </c>
      <c r="I36" s="80" t="s">
        <v>36</v>
      </c>
      <c r="J36" s="80" t="s">
        <v>37</v>
      </c>
      <c r="K36" s="81">
        <f>VLOOKUP(C36,'Main Scores'!C:K,9,FALSE)</f>
        <v>117.5</v>
      </c>
      <c r="L36" s="81">
        <f>VLOOKUP(C36,'Main Scores'!C:L,10,FALSE)</f>
        <v>58</v>
      </c>
      <c r="M36" s="81">
        <f>K36+L36</f>
        <v>175.5</v>
      </c>
      <c r="N36" s="82">
        <f>VLOOKUP(C36,'Main Scores'!C:N,12,FALSE)</f>
        <v>0.70199999999999996</v>
      </c>
      <c r="O36" s="81">
        <f>VLOOKUP(C36,'Arena A3 - BRC D3 (Snr)'!C:O,13,FALSE)</f>
        <v>13</v>
      </c>
      <c r="P36" s="81"/>
      <c r="Q36" s="134"/>
    </row>
    <row r="37" spans="1:17" ht="13.5" thickBot="1" x14ac:dyDescent="0.25">
      <c r="A37" s="23"/>
      <c r="B37" s="30"/>
      <c r="C37" s="125"/>
      <c r="D37" s="126"/>
      <c r="E37" s="126"/>
      <c r="F37" s="127"/>
      <c r="G37" s="126"/>
      <c r="H37" s="128"/>
      <c r="I37" s="128"/>
      <c r="J37" s="128"/>
      <c r="K37" s="129"/>
      <c r="L37" s="129"/>
      <c r="M37" s="129"/>
      <c r="N37" s="130" t="s">
        <v>80</v>
      </c>
      <c r="O37" s="131"/>
      <c r="P37" s="129">
        <f>SMALL(O33:O36,1)+SMALL(O33:O36,2)+SMALL(O33:O36,3)</f>
        <v>30</v>
      </c>
      <c r="Q37" s="135"/>
    </row>
    <row r="38" spans="1:17" x14ac:dyDescent="0.2">
      <c r="A38" s="17" t="s">
        <v>15</v>
      </c>
      <c r="B38" s="29">
        <v>0.34375</v>
      </c>
      <c r="C38" s="116">
        <v>15</v>
      </c>
      <c r="D38" s="117" t="str">
        <f>VLOOKUP(C38,'Main Scores'!C:D,2,FALSE)</f>
        <v>Severn Vale</v>
      </c>
      <c r="E38" s="117">
        <f>VLOOKUP(C38,'Main Scores'!C:E,3,FALSE)</f>
        <v>1</v>
      </c>
      <c r="F38" s="118" t="str">
        <f>VLOOKUP(C38,'Main Scores'!C:F,4,FALSE)</f>
        <v>Vicki Swindell</v>
      </c>
      <c r="G38" s="117" t="str">
        <f>VLOOKUP(C38,'Main Scores'!C:G,5,FALSE)</f>
        <v>Temple Clover Belle</v>
      </c>
      <c r="H38" s="119" t="str">
        <f>VLOOKUP(C38,'Main Scores'!C:H,6,FALSE)</f>
        <v>BRC D3</v>
      </c>
      <c r="I38" s="119" t="s">
        <v>36</v>
      </c>
      <c r="J38" s="119" t="s">
        <v>38</v>
      </c>
      <c r="K38" s="120">
        <f>VLOOKUP(C38,'Main Scores'!C:K,9,FALSE)</f>
        <v>127.5</v>
      </c>
      <c r="L38" s="120">
        <f>VLOOKUP(C38,'Main Scores'!C:L,10,FALSE)</f>
        <v>59</v>
      </c>
      <c r="M38" s="120">
        <f>K38+L38</f>
        <v>186.5</v>
      </c>
      <c r="N38" s="121">
        <f>VLOOKUP(C38,'Main Scores'!C:N,12,FALSE)</f>
        <v>0.746</v>
      </c>
      <c r="O38" s="120">
        <f>VLOOKUP(C38,'Arena A2 - BRC D3 (Snr)'!C:O,13,FALSE)</f>
        <v>4</v>
      </c>
      <c r="P38" s="120"/>
      <c r="Q38" s="133"/>
    </row>
    <row r="39" spans="1:17" x14ac:dyDescent="0.2">
      <c r="A39" s="17" t="s">
        <v>16</v>
      </c>
      <c r="B39" s="29">
        <v>0.44930555555555557</v>
      </c>
      <c r="C39" s="123">
        <v>16</v>
      </c>
      <c r="D39" s="88" t="str">
        <f>VLOOKUP(C39,'Main Scores'!C:D,2,FALSE)</f>
        <v>Severn Vale</v>
      </c>
      <c r="E39" s="88">
        <f>VLOOKUP(C39,'Main Scores'!C:E,3,FALSE)</f>
        <v>1</v>
      </c>
      <c r="F39" s="103" t="str">
        <f>VLOOKUP(C39,'Main Scores'!C:F,4,FALSE)</f>
        <v>Wendy Barke</v>
      </c>
      <c r="G39" s="88" t="str">
        <f>VLOOKUP(C39,'Main Scores'!C:G,5,FALSE)</f>
        <v>Waylands Morning Sunshine</v>
      </c>
      <c r="H39" s="80" t="str">
        <f>VLOOKUP(C39,'Main Scores'!C:H,6,FALSE)</f>
        <v>BRC D3</v>
      </c>
      <c r="I39" s="80" t="s">
        <v>36</v>
      </c>
      <c r="J39" s="80" t="s">
        <v>72</v>
      </c>
      <c r="K39" s="81">
        <f>VLOOKUP(C39,'Main Scores'!C:K,9,FALSE)</f>
        <v>108</v>
      </c>
      <c r="L39" s="81">
        <f>VLOOKUP(C39,'Main Scores'!C:L,10,FALSE)</f>
        <v>54</v>
      </c>
      <c r="M39" s="81">
        <f>K39+L39</f>
        <v>162</v>
      </c>
      <c r="N39" s="82">
        <f>VLOOKUP(C39,'Main Scores'!C:N,12,FALSE)</f>
        <v>0.64800000000000002</v>
      </c>
      <c r="O39" s="81">
        <f>VLOOKUP(C39,'Arena A2 - BRC D3 (Snr)'!C:O,13,FALSE)</f>
        <v>8</v>
      </c>
      <c r="P39" s="81"/>
      <c r="Q39" s="134"/>
    </row>
    <row r="40" spans="1:17" x14ac:dyDescent="0.2">
      <c r="A40" s="17" t="s">
        <v>15</v>
      </c>
      <c r="B40" s="29">
        <v>0.58263888888888882</v>
      </c>
      <c r="C40" s="123">
        <v>40</v>
      </c>
      <c r="D40" s="88" t="str">
        <f>VLOOKUP(C40,'Main Scores'!C:D,2,FALSE)</f>
        <v>Severn Vale</v>
      </c>
      <c r="E40" s="88">
        <f>VLOOKUP(C40,'Main Scores'!C:E,3,FALSE)</f>
        <v>1</v>
      </c>
      <c r="F40" s="103" t="str">
        <f>VLOOKUP(C40,'Main Scores'!C:F,4,FALSE)</f>
        <v>Louise Gibbons</v>
      </c>
      <c r="G40" s="88" t="str">
        <f>VLOOKUP(C40,'Main Scores'!C:G,5,FALSE)</f>
        <v>Montana</v>
      </c>
      <c r="H40" s="80" t="str">
        <f>VLOOKUP(C40,'Main Scores'!C:H,6,FALSE)</f>
        <v>BRC D3</v>
      </c>
      <c r="I40" s="80" t="s">
        <v>36</v>
      </c>
      <c r="J40" s="80" t="s">
        <v>37</v>
      </c>
      <c r="K40" s="81">
        <f>VLOOKUP(C40,'Main Scores'!C:K,9,FALSE)</f>
        <v>108</v>
      </c>
      <c r="L40" s="81">
        <f>VLOOKUP(C40,'Main Scores'!C:L,10,FALSE)</f>
        <v>56</v>
      </c>
      <c r="M40" s="81">
        <f>K40+L40</f>
        <v>164</v>
      </c>
      <c r="N40" s="82">
        <f>VLOOKUP(C40,'Main Scores'!C:N,12,FALSE)</f>
        <v>0.65600000000000003</v>
      </c>
      <c r="O40" s="81">
        <f>VLOOKUP(C40,'Arena A3 - BRC D3 (Snr)'!C:O,13,FALSE)</f>
        <v>20</v>
      </c>
      <c r="P40" s="81"/>
      <c r="Q40" s="134">
        <v>2</v>
      </c>
    </row>
    <row r="41" spans="1:17" x14ac:dyDescent="0.2">
      <c r="A41" s="17" t="s">
        <v>16</v>
      </c>
      <c r="B41" s="29">
        <v>0.64444444444444449</v>
      </c>
      <c r="C41" s="123">
        <v>41</v>
      </c>
      <c r="D41" s="88" t="str">
        <f>VLOOKUP(C41,'Main Scores'!C:D,2,FALSE)</f>
        <v>severn vale</v>
      </c>
      <c r="E41" s="88">
        <f>VLOOKUP(C41,'Main Scores'!C:E,3,FALSE)</f>
        <v>1</v>
      </c>
      <c r="F41" s="103" t="str">
        <f>VLOOKUP(C41,'Main Scores'!C:F,4,FALSE)</f>
        <v>Elaine Gibbs</v>
      </c>
      <c r="G41" s="88" t="str">
        <f>VLOOKUP(C41,'Main Scores'!C:G,5,FALSE)</f>
        <v>V</v>
      </c>
      <c r="H41" s="80" t="str">
        <f>VLOOKUP(C41,'Main Scores'!C:H,6,FALSE)</f>
        <v>BRC D3</v>
      </c>
      <c r="I41" s="80" t="s">
        <v>36</v>
      </c>
      <c r="J41" s="80" t="s">
        <v>39</v>
      </c>
      <c r="K41" s="81">
        <f>VLOOKUP(C41,'Main Scores'!C:K,9,FALSE)</f>
        <v>125</v>
      </c>
      <c r="L41" s="81">
        <f>VLOOKUP(C41,'Main Scores'!C:L,10,FALSE)</f>
        <v>59</v>
      </c>
      <c r="M41" s="81">
        <f>K41+L41</f>
        <v>184</v>
      </c>
      <c r="N41" s="82">
        <f>VLOOKUP(C41,'Main Scores'!C:N,12,FALSE)</f>
        <v>0.73599999999999999</v>
      </c>
      <c r="O41" s="81">
        <f>VLOOKUP(C41,'Arena A3 - BRC D3 (Snr)'!C:O,13,FALSE)</f>
        <v>5</v>
      </c>
      <c r="P41" s="81"/>
      <c r="Q41" s="134"/>
    </row>
    <row r="42" spans="1:17" ht="13.5" thickBot="1" x14ac:dyDescent="0.25">
      <c r="A42" s="17"/>
      <c r="B42" s="29"/>
      <c r="C42" s="125"/>
      <c r="D42" s="126"/>
      <c r="E42" s="126"/>
      <c r="F42" s="127"/>
      <c r="G42" s="126"/>
      <c r="H42" s="128"/>
      <c r="I42" s="128"/>
      <c r="J42" s="128"/>
      <c r="K42" s="129"/>
      <c r="L42" s="129"/>
      <c r="M42" s="129"/>
      <c r="N42" s="130" t="s">
        <v>80</v>
      </c>
      <c r="O42" s="131"/>
      <c r="P42" s="129">
        <f>SMALL(O38:O41,1)+SMALL(O38:O41,2)+SMALL(O38:O41,3)</f>
        <v>17</v>
      </c>
      <c r="Q42" s="135"/>
    </row>
    <row r="43" spans="1:17" x14ac:dyDescent="0.2">
      <c r="A43" s="11" t="s">
        <v>15</v>
      </c>
      <c r="B43" s="28">
        <v>0.34791666666666665</v>
      </c>
      <c r="C43" s="111">
        <v>17</v>
      </c>
      <c r="D43" s="112" t="str">
        <f>VLOOKUP(C43,'Main Scores'!C:D,2,FALSE)</f>
        <v>Severn Vale 2</v>
      </c>
      <c r="E43" s="112">
        <f>VLOOKUP(C43,'Main Scores'!C:E,3,FALSE)</f>
        <v>2</v>
      </c>
      <c r="F43" s="113" t="str">
        <f>VLOOKUP(C43,'Main Scores'!C:F,4,FALSE)</f>
        <v>Karen Messenger</v>
      </c>
      <c r="G43" s="112">
        <f>VLOOKUP(C43,'Main Scores'!C:G,5,FALSE)</f>
        <v>0</v>
      </c>
      <c r="H43" s="114" t="str">
        <f>VLOOKUP(C43,'Main Scores'!C:H,6,FALSE)</f>
        <v>BRC D3</v>
      </c>
      <c r="I43" s="114" t="s">
        <v>36</v>
      </c>
      <c r="J43" s="114" t="s">
        <v>38</v>
      </c>
      <c r="K43" s="33">
        <f>VLOOKUP(C43,'Main Scores'!C:K,9,FALSE)</f>
        <v>0</v>
      </c>
      <c r="L43" s="33">
        <f>VLOOKUP(C43,'Main Scores'!C:L,10,FALSE)</f>
        <v>0</v>
      </c>
      <c r="M43" s="33">
        <f>K43+L43</f>
        <v>0</v>
      </c>
      <c r="N43" s="115" t="str">
        <f>VLOOKUP(C43,'Main Scores'!C:N,12,FALSE)</f>
        <v>W/D</v>
      </c>
      <c r="O43" s="33">
        <f>VLOOKUP(C43,'Arena A2 - BRC D3 (Snr)'!C:O,13,FALSE)</f>
        <v>0</v>
      </c>
      <c r="P43" s="109"/>
      <c r="Q43" s="33"/>
    </row>
    <row r="44" spans="1:17" x14ac:dyDescent="0.2">
      <c r="A44" s="17" t="s">
        <v>16</v>
      </c>
      <c r="B44" s="29">
        <v>0.45347222222222222</v>
      </c>
      <c r="C44" s="87">
        <v>18</v>
      </c>
      <c r="D44" s="88" t="str">
        <f>VLOOKUP(C44,'Main Scores'!C:D,2,FALSE)</f>
        <v>Severn Vale 2</v>
      </c>
      <c r="E44" s="88">
        <f>VLOOKUP(C44,'Main Scores'!C:E,3,FALSE)</f>
        <v>2</v>
      </c>
      <c r="F44" s="103" t="str">
        <f>VLOOKUP(C44,'Main Scores'!C:F,4,FALSE)</f>
        <v>Mandy Lee</v>
      </c>
      <c r="G44" s="88" t="str">
        <f>VLOOKUP(C44,'Main Scores'!C:G,5,FALSE)</f>
        <v>Ronberton Shansi</v>
      </c>
      <c r="H44" s="80" t="str">
        <f>VLOOKUP(C44,'Main Scores'!C:H,6,FALSE)</f>
        <v>BRC D3</v>
      </c>
      <c r="I44" s="80" t="s">
        <v>36</v>
      </c>
      <c r="J44" s="80" t="s">
        <v>72</v>
      </c>
      <c r="K44" s="81">
        <f>VLOOKUP(C44,'Main Scores'!C:K,9,FALSE)</f>
        <v>93.5</v>
      </c>
      <c r="L44" s="81">
        <f>VLOOKUP(C44,'Main Scores'!C:L,10,FALSE)</f>
        <v>43</v>
      </c>
      <c r="M44" s="81">
        <f>K44+L44</f>
        <v>136.5</v>
      </c>
      <c r="N44" s="82">
        <f>VLOOKUP(C44,'Main Scores'!C:N,12,FALSE)</f>
        <v>0.54600000000000004</v>
      </c>
      <c r="O44" s="81">
        <f>VLOOKUP(C44,'Arena A2 - BRC D3 (Snr)'!C:O,13,FALSE)</f>
        <v>21</v>
      </c>
      <c r="P44" s="110"/>
      <c r="Q44" s="81"/>
    </row>
    <row r="45" spans="1:17" x14ac:dyDescent="0.2">
      <c r="A45" s="17" t="s">
        <v>16</v>
      </c>
      <c r="B45" s="29">
        <v>0.64930555555555558</v>
      </c>
      <c r="C45" s="87">
        <v>42</v>
      </c>
      <c r="D45" s="88" t="str">
        <f>VLOOKUP(C45,'Main Scores'!C:D,2,FALSE)</f>
        <v>Severn Vale 2</v>
      </c>
      <c r="E45" s="88">
        <f>VLOOKUP(C45,'Main Scores'!C:E,3,FALSE)</f>
        <v>2</v>
      </c>
      <c r="F45" s="103" t="str">
        <f>VLOOKUP(C45,'Main Scores'!C:F,4,FALSE)</f>
        <v>Sue Jones</v>
      </c>
      <c r="G45" s="88" t="str">
        <f>VLOOKUP(C45,'Main Scores'!C:G,5,FALSE)</f>
        <v>Preston</v>
      </c>
      <c r="H45" s="80" t="str">
        <f>VLOOKUP(C45,'Main Scores'!C:H,6,FALSE)</f>
        <v>BRC D3</v>
      </c>
      <c r="I45" s="80" t="s">
        <v>36</v>
      </c>
      <c r="J45" s="80" t="s">
        <v>39</v>
      </c>
      <c r="K45" s="81">
        <f>VLOOKUP(C45,'Main Scores'!C:K,9,FALSE)</f>
        <v>0</v>
      </c>
      <c r="L45" s="81">
        <f>VLOOKUP(C45,'Main Scores'!C:L,10,FALSE)</f>
        <v>0</v>
      </c>
      <c r="M45" s="81">
        <f>K45+L45</f>
        <v>0</v>
      </c>
      <c r="N45" s="82" t="str">
        <f>VLOOKUP(C45,'Main Scores'!C:N,12,FALSE)</f>
        <v>W/D</v>
      </c>
      <c r="O45" s="81">
        <f>VLOOKUP(C45,'Arena A3 - BRC D3 (Snr)'!C:O,13,FALSE)</f>
        <v>0</v>
      </c>
      <c r="P45" s="110"/>
      <c r="Q45" s="81"/>
    </row>
    <row r="46" spans="1:17" x14ac:dyDescent="0.2">
      <c r="A46" s="17" t="s">
        <v>15</v>
      </c>
      <c r="B46" s="29">
        <v>0.58680555555555558</v>
      </c>
      <c r="C46" s="87">
        <v>43</v>
      </c>
      <c r="D46" s="88" t="str">
        <f>VLOOKUP(C46,'Main Scores'!C:D,2,FALSE)</f>
        <v>Severn Vale 2</v>
      </c>
      <c r="E46" s="88">
        <f>VLOOKUP(C46,'Main Scores'!C:E,3,FALSE)</f>
        <v>2</v>
      </c>
      <c r="F46" s="103" t="str">
        <f>VLOOKUP(C46,'Main Scores'!C:F,4,FALSE)</f>
        <v>Kelly Whapples</v>
      </c>
      <c r="G46" s="88" t="str">
        <f>VLOOKUP(C46,'Main Scores'!C:G,5,FALSE)</f>
        <v>Clover's Jimmy Choo</v>
      </c>
      <c r="H46" s="80" t="str">
        <f>VLOOKUP(C46,'Main Scores'!C:H,6,FALSE)</f>
        <v>BRC D3</v>
      </c>
      <c r="I46" s="80" t="s">
        <v>36</v>
      </c>
      <c r="J46" s="80" t="s">
        <v>37</v>
      </c>
      <c r="K46" s="81">
        <f>VLOOKUP(C46,'Main Scores'!C:K,9,FALSE)</f>
        <v>114</v>
      </c>
      <c r="L46" s="81">
        <f>VLOOKUP(C46,'Main Scores'!C:L,10,FALSE)</f>
        <v>59</v>
      </c>
      <c r="M46" s="81">
        <f>K46+L46</f>
        <v>173</v>
      </c>
      <c r="N46" s="82">
        <f>VLOOKUP(C46,'Main Scores'!C:N,12,FALSE)</f>
        <v>0.69199999999999995</v>
      </c>
      <c r="O46" s="81">
        <f>VLOOKUP(C46,'Arena A3 - BRC D3 (Snr)'!C:O,13,FALSE)</f>
        <v>17</v>
      </c>
      <c r="P46" s="110"/>
      <c r="Q46" s="81"/>
    </row>
    <row r="47" spans="1:17" x14ac:dyDescent="0.2">
      <c r="A47" s="23"/>
      <c r="B47" s="30"/>
      <c r="C47" s="91"/>
      <c r="D47" s="88"/>
      <c r="E47" s="88"/>
      <c r="F47" s="103"/>
      <c r="G47" s="88"/>
      <c r="H47" s="80"/>
      <c r="I47" s="80"/>
      <c r="J47" s="80"/>
      <c r="K47" s="81"/>
      <c r="L47" s="81"/>
      <c r="M47" s="81"/>
      <c r="N47" s="82"/>
      <c r="O47" s="81"/>
      <c r="P47" s="110">
        <f>SMALL(O43:O46,1)+SMALL(O43:O46,2)+SMALL(O43:O46,3)</f>
        <v>17</v>
      </c>
      <c r="Q47" s="81"/>
    </row>
    <row r="48" spans="1:17" x14ac:dyDescent="0.2">
      <c r="A48" s="17" t="s">
        <v>15</v>
      </c>
      <c r="B48" s="29">
        <v>0.3888888888888889</v>
      </c>
      <c r="C48" s="87">
        <v>19</v>
      </c>
      <c r="D48" s="88" t="str">
        <f>VLOOKUP(C48,'Main Scores'!C:D,2,FALSE)</f>
        <v>VHPRC</v>
      </c>
      <c r="E48" s="88" t="str">
        <f>VLOOKUP(C48,'Main Scores'!C:E,3,FALSE)</f>
        <v>VHPRC</v>
      </c>
      <c r="F48" s="103" t="str">
        <f>VLOOKUP(C48,'Main Scores'!C:F,4,FALSE)</f>
        <v>Rowena Moulding</v>
      </c>
      <c r="G48" s="88" t="str">
        <f>VLOOKUP(C48,'Main Scores'!C:G,5,FALSE)</f>
        <v>Page</v>
      </c>
      <c r="H48" s="80" t="str">
        <f>VLOOKUP(C48,'Main Scores'!C:H,6,FALSE)</f>
        <v>BRC D3</v>
      </c>
      <c r="I48" s="80" t="s">
        <v>36</v>
      </c>
      <c r="J48" s="80" t="s">
        <v>38</v>
      </c>
      <c r="K48" s="81">
        <f>VLOOKUP(C48,'Main Scores'!C:K,9,FALSE)</f>
        <v>92</v>
      </c>
      <c r="L48" s="81">
        <f>VLOOKUP(C48,'Main Scores'!C:L,10,FALSE)</f>
        <v>42</v>
      </c>
      <c r="M48" s="81">
        <f>K48+L48</f>
        <v>134</v>
      </c>
      <c r="N48" s="82">
        <f>VLOOKUP(C48,'Main Scores'!C:N,12,FALSE)</f>
        <v>0.53600000000000003</v>
      </c>
      <c r="O48" s="81">
        <f>VLOOKUP(C48,'Arena A2 - BRC D3 (Snr)'!C:O,13,FALSE)</f>
        <v>22</v>
      </c>
      <c r="P48" s="110"/>
      <c r="Q48" s="81"/>
    </row>
    <row r="49" spans="1:17" x14ac:dyDescent="0.2">
      <c r="A49" s="17" t="s">
        <v>16</v>
      </c>
      <c r="B49" s="29">
        <v>0.40486111111111112</v>
      </c>
      <c r="C49" s="87">
        <v>20</v>
      </c>
      <c r="D49" s="88" t="str">
        <f>VLOOKUP(C49,'Main Scores'!C:D,2,FALSE)</f>
        <v>VHPRC</v>
      </c>
      <c r="E49" s="88" t="str">
        <f>VLOOKUP(C49,'Main Scores'!C:E,3,FALSE)</f>
        <v>VHPRC</v>
      </c>
      <c r="F49" s="103" t="str">
        <f>VLOOKUP(C49,'Main Scores'!C:F,4,FALSE)</f>
        <v>Tess Bryer</v>
      </c>
      <c r="G49" s="88" t="str">
        <f>VLOOKUP(C49,'Main Scores'!C:G,5,FALSE)</f>
        <v>Bitterwell Harmony</v>
      </c>
      <c r="H49" s="80" t="str">
        <f>VLOOKUP(C49,'Main Scores'!C:H,6,FALSE)</f>
        <v>BRC D3</v>
      </c>
      <c r="I49" s="80" t="s">
        <v>36</v>
      </c>
      <c r="J49" s="80" t="s">
        <v>72</v>
      </c>
      <c r="K49" s="81">
        <f>VLOOKUP(C49,'Main Scores'!C:K,9,FALSE)</f>
        <v>110</v>
      </c>
      <c r="L49" s="81">
        <f>VLOOKUP(C49,'Main Scores'!C:L,10,FALSE)</f>
        <v>52</v>
      </c>
      <c r="M49" s="81">
        <f>K49+L49</f>
        <v>162</v>
      </c>
      <c r="N49" s="82">
        <f>VLOOKUP(C49,'Main Scores'!C:N,12,FALSE)</f>
        <v>0.64800000000000002</v>
      </c>
      <c r="O49" s="81">
        <f>VLOOKUP(C49,'Arena A2 - BRC D3 (Snr)'!C:O,13,FALSE)</f>
        <v>9</v>
      </c>
      <c r="P49" s="110"/>
      <c r="Q49" s="81"/>
    </row>
    <row r="50" spans="1:17" x14ac:dyDescent="0.2">
      <c r="A50" s="17" t="s">
        <v>15</v>
      </c>
      <c r="B50" s="29">
        <v>0.54583333333333328</v>
      </c>
      <c r="C50" s="87">
        <v>44</v>
      </c>
      <c r="D50" s="88" t="str">
        <f>VLOOKUP(C50,'Main Scores'!C:D,2,FALSE)</f>
        <v>VHPRC</v>
      </c>
      <c r="E50" s="88" t="str">
        <f>VLOOKUP(C50,'Main Scores'!C:E,3,FALSE)</f>
        <v>VHPRC</v>
      </c>
      <c r="F50" s="103" t="str">
        <f>VLOOKUP(C50,'Main Scores'!C:F,4,FALSE)</f>
        <v>Kathy Hooper</v>
      </c>
      <c r="G50" s="88" t="str">
        <f>VLOOKUP(C50,'Main Scores'!C:G,5,FALSE)</f>
        <v>TBC</v>
      </c>
      <c r="H50" s="80" t="str">
        <f>VLOOKUP(C50,'Main Scores'!C:H,6,FALSE)</f>
        <v>BRC D3</v>
      </c>
      <c r="I50" s="80" t="s">
        <v>36</v>
      </c>
      <c r="J50" s="80" t="s">
        <v>37</v>
      </c>
      <c r="K50" s="81">
        <f>VLOOKUP(C50,'Main Scores'!C:K,9,FALSE)</f>
        <v>0</v>
      </c>
      <c r="L50" s="81">
        <f>VLOOKUP(C50,'Main Scores'!C:L,10,FALSE)</f>
        <v>0</v>
      </c>
      <c r="M50" s="81">
        <f>K50+L50</f>
        <v>0</v>
      </c>
      <c r="N50" s="82" t="e">
        <f>VLOOKUP(C50,'Main Scores'!C:N,12,FALSE)</f>
        <v>#VALUE!</v>
      </c>
      <c r="O50" s="81">
        <f>VLOOKUP(C50,'Arena A3 - BRC D3 (Snr)'!C:O,13,FALSE)</f>
        <v>0</v>
      </c>
      <c r="P50" s="110"/>
      <c r="Q50" s="81"/>
    </row>
    <row r="51" spans="1:17" x14ac:dyDescent="0.2">
      <c r="A51" s="17" t="s">
        <v>16</v>
      </c>
      <c r="B51" s="29">
        <v>0.57777777777777783</v>
      </c>
      <c r="C51" s="87">
        <v>45</v>
      </c>
      <c r="D51" s="88" t="str">
        <f>VLOOKUP(C51,'Main Scores'!C:D,2,FALSE)</f>
        <v>VHPRC</v>
      </c>
      <c r="E51" s="88" t="str">
        <f>VLOOKUP(C51,'Main Scores'!C:E,3,FALSE)</f>
        <v>VHPRC</v>
      </c>
      <c r="F51" s="103" t="str">
        <f>VLOOKUP(C51,'Main Scores'!C:F,4,FALSE)</f>
        <v>TBC</v>
      </c>
      <c r="G51" s="88" t="str">
        <f>VLOOKUP(C51,'Main Scores'!C:G,5,FALSE)</f>
        <v>tbc</v>
      </c>
      <c r="H51" s="80" t="str">
        <f>VLOOKUP(C51,'Main Scores'!C:H,6,FALSE)</f>
        <v>BRC D3</v>
      </c>
      <c r="I51" s="80" t="s">
        <v>36</v>
      </c>
      <c r="J51" s="80" t="s">
        <v>39</v>
      </c>
      <c r="K51" s="81">
        <f>VLOOKUP(C51,'Main Scores'!C:K,9,FALSE)</f>
        <v>0</v>
      </c>
      <c r="L51" s="81">
        <f>VLOOKUP(C51,'Main Scores'!C:L,10,FALSE)</f>
        <v>0</v>
      </c>
      <c r="M51" s="81">
        <f>K51+L51</f>
        <v>0</v>
      </c>
      <c r="N51" s="82" t="e">
        <f>VLOOKUP(C51,'Main Scores'!C:N,12,FALSE)</f>
        <v>#VALUE!</v>
      </c>
      <c r="O51" s="81">
        <f>VLOOKUP(C51,'Arena A3 - BRC D3 (Snr)'!C:O,13,FALSE)</f>
        <v>0</v>
      </c>
      <c r="P51" s="110"/>
      <c r="Q51" s="81"/>
    </row>
    <row r="52" spans="1:17" ht="13.5" thickBot="1" x14ac:dyDescent="0.25">
      <c r="A52" s="17"/>
      <c r="B52" s="29"/>
      <c r="C52" s="136"/>
      <c r="D52" s="137"/>
      <c r="E52" s="137"/>
      <c r="F52" s="138"/>
      <c r="G52" s="137"/>
      <c r="H52" s="139"/>
      <c r="I52" s="139"/>
      <c r="J52" s="139"/>
      <c r="K52" s="31"/>
      <c r="L52" s="31"/>
      <c r="M52" s="31"/>
      <c r="N52" s="140"/>
      <c r="O52" s="31"/>
      <c r="P52" s="108">
        <f>SMALL(O48:O51,1)+SMALL(O48:O51,2)+SMALL(O48:O51,3)</f>
        <v>9</v>
      </c>
      <c r="Q52" s="31"/>
    </row>
    <row r="53" spans="1:17" x14ac:dyDescent="0.2">
      <c r="A53" s="11" t="s">
        <v>15</v>
      </c>
      <c r="B53" s="28">
        <v>0.39374999999999999</v>
      </c>
      <c r="C53" s="116">
        <v>21</v>
      </c>
      <c r="D53" s="117" t="str">
        <f>VLOOKUP(C53,'Main Scores'!C:D,2,FALSE)</f>
        <v>Vwh</v>
      </c>
      <c r="E53" s="117">
        <f>VLOOKUP(C53,'Main Scores'!C:E,3,FALSE)</f>
        <v>1</v>
      </c>
      <c r="F53" s="118" t="str">
        <f>VLOOKUP(C53,'Main Scores'!C:F,4,FALSE)</f>
        <v>Jo Thornton</v>
      </c>
      <c r="G53" s="117" t="str">
        <f>VLOOKUP(C53,'Main Scores'!C:G,5,FALSE)</f>
        <v>Greystone Galway Boy</v>
      </c>
      <c r="H53" s="119" t="str">
        <f>VLOOKUP(C53,'Main Scores'!C:H,6,FALSE)</f>
        <v>BRC D3</v>
      </c>
      <c r="I53" s="119" t="s">
        <v>36</v>
      </c>
      <c r="J53" s="119" t="s">
        <v>38</v>
      </c>
      <c r="K53" s="120">
        <f>VLOOKUP(C53,'Main Scores'!C:K,9,FALSE)</f>
        <v>105</v>
      </c>
      <c r="L53" s="120">
        <f>VLOOKUP(C53,'Main Scores'!C:L,10,FALSE)</f>
        <v>50</v>
      </c>
      <c r="M53" s="120">
        <f>K53+L53</f>
        <v>155</v>
      </c>
      <c r="N53" s="121">
        <f>VLOOKUP(C53,'Main Scores'!C:N,12,FALSE)</f>
        <v>0.62</v>
      </c>
      <c r="O53" s="120">
        <f>VLOOKUP(C53,'Arena A2 - BRC D3 (Snr)'!C:O,13,FALSE)</f>
        <v>12</v>
      </c>
      <c r="P53" s="120"/>
      <c r="Q53" s="133"/>
    </row>
    <row r="54" spans="1:17" x14ac:dyDescent="0.2">
      <c r="A54" s="17" t="s">
        <v>16</v>
      </c>
      <c r="B54" s="29">
        <v>0.40902777777777777</v>
      </c>
      <c r="C54" s="123">
        <v>22</v>
      </c>
      <c r="D54" s="88" t="str">
        <f>VLOOKUP(C54,'Main Scores'!C:D,2,FALSE)</f>
        <v>Vwh</v>
      </c>
      <c r="E54" s="88" t="str">
        <f>VLOOKUP(C54,'Main Scores'!C:E,3,FALSE)</f>
        <v>Vwh</v>
      </c>
      <c r="F54" s="103" t="str">
        <f>VLOOKUP(C54,'Main Scores'!C:F,4,FALSE)</f>
        <v>Pippa Thornton</v>
      </c>
      <c r="G54" s="88" t="str">
        <f>VLOOKUP(C54,'Main Scores'!C:G,5,FALSE)</f>
        <v>Cookworthy Heston</v>
      </c>
      <c r="H54" s="80" t="str">
        <f>VLOOKUP(C54,'Main Scores'!C:H,6,FALSE)</f>
        <v>BRC D3</v>
      </c>
      <c r="I54" s="80" t="s">
        <v>36</v>
      </c>
      <c r="J54" s="80" t="s">
        <v>72</v>
      </c>
      <c r="K54" s="81">
        <f>VLOOKUP(C54,'Main Scores'!C:K,9,FALSE)</f>
        <v>127</v>
      </c>
      <c r="L54" s="81">
        <f>VLOOKUP(C54,'Main Scores'!C:L,10,FALSE)</f>
        <v>68</v>
      </c>
      <c r="M54" s="81">
        <f>K54+L54</f>
        <v>195</v>
      </c>
      <c r="N54" s="82">
        <f>VLOOKUP(C54,'Main Scores'!C:N,12,FALSE)</f>
        <v>0.78</v>
      </c>
      <c r="O54" s="81">
        <f>VLOOKUP(C54,'Arena A2 - BRC D3 (Snr)'!C:O,13,FALSE)</f>
        <v>2</v>
      </c>
      <c r="P54" s="81"/>
      <c r="Q54" s="134"/>
    </row>
    <row r="55" spans="1:17" x14ac:dyDescent="0.2">
      <c r="A55" s="17" t="s">
        <v>15</v>
      </c>
      <c r="B55" s="29">
        <v>0.55069444444444449</v>
      </c>
      <c r="C55" s="123">
        <v>46</v>
      </c>
      <c r="D55" s="88" t="str">
        <f>VLOOKUP(C55,'Main Scores'!C:D,2,FALSE)</f>
        <v>Vwh</v>
      </c>
      <c r="E55" s="88" t="str">
        <f>VLOOKUP(C55,'Main Scores'!C:E,3,FALSE)</f>
        <v>VWH</v>
      </c>
      <c r="F55" s="103" t="str">
        <f>VLOOKUP(C55,'Main Scores'!C:F,4,FALSE)</f>
        <v>Fiona Russell Brown</v>
      </c>
      <c r="G55" s="88" t="str">
        <f>VLOOKUP(C55,'Main Scores'!C:G,5,FALSE)</f>
        <v>Tom's Dream</v>
      </c>
      <c r="H55" s="80" t="str">
        <f>VLOOKUP(C55,'Main Scores'!C:H,6,FALSE)</f>
        <v>BRC D3</v>
      </c>
      <c r="I55" s="80" t="s">
        <v>36</v>
      </c>
      <c r="J55" s="80" t="s">
        <v>37</v>
      </c>
      <c r="K55" s="81">
        <f>VLOOKUP(C55,'Main Scores'!C:K,9,FALSE)</f>
        <v>118</v>
      </c>
      <c r="L55" s="81">
        <f>VLOOKUP(C55,'Main Scores'!C:L,10,FALSE)</f>
        <v>59</v>
      </c>
      <c r="M55" s="81">
        <f>K55+L55</f>
        <v>177</v>
      </c>
      <c r="N55" s="82">
        <f>VLOOKUP(C55,'Main Scores'!C:N,12,FALSE)</f>
        <v>0.70799999999999996</v>
      </c>
      <c r="O55" s="81">
        <f>VLOOKUP(C55,'Arena A3 - BRC D3 (Snr)'!C:O,13,FALSE)</f>
        <v>11</v>
      </c>
      <c r="P55" s="81"/>
      <c r="Q55" s="134" t="s">
        <v>352</v>
      </c>
    </row>
    <row r="56" spans="1:17" x14ac:dyDescent="0.2">
      <c r="A56" s="17" t="s">
        <v>16</v>
      </c>
      <c r="B56" s="29">
        <v>0.58263888888888882</v>
      </c>
      <c r="C56" s="123">
        <v>47</v>
      </c>
      <c r="D56" s="88" t="str">
        <f>VLOOKUP(C56,'Main Scores'!C:D,2,FALSE)</f>
        <v>Vwh</v>
      </c>
      <c r="E56" s="88" t="str">
        <f>VLOOKUP(C56,'Main Scores'!C:E,3,FALSE)</f>
        <v>VWH</v>
      </c>
      <c r="F56" s="103" t="str">
        <f>VLOOKUP(C56,'Main Scores'!C:F,4,FALSE)</f>
        <v>Jude Mathews</v>
      </c>
      <c r="G56" s="88" t="str">
        <f>VLOOKUP(C56,'Main Scores'!C:G,5,FALSE)</f>
        <v>Dare to Dream II</v>
      </c>
      <c r="H56" s="80" t="str">
        <f>VLOOKUP(C56,'Main Scores'!C:H,6,FALSE)</f>
        <v>BRC D3</v>
      </c>
      <c r="I56" s="80" t="s">
        <v>36</v>
      </c>
      <c r="J56" s="80" t="s">
        <v>39</v>
      </c>
      <c r="K56" s="81">
        <f>VLOOKUP(C56,'Main Scores'!C:K,9,FALSE)</f>
        <v>117</v>
      </c>
      <c r="L56" s="81">
        <f>VLOOKUP(C56,'Main Scores'!C:L,10,FALSE)</f>
        <v>58</v>
      </c>
      <c r="M56" s="81">
        <f>K56+L56</f>
        <v>175</v>
      </c>
      <c r="N56" s="82">
        <f>VLOOKUP(C56,'Main Scores'!C:N,12,FALSE)</f>
        <v>0.7</v>
      </c>
      <c r="O56" s="81">
        <f>VLOOKUP(C56,'Arena A3 - BRC D3 (Snr)'!C:O,13,FALSE)</f>
        <v>15</v>
      </c>
      <c r="P56" s="81"/>
      <c r="Q56" s="134"/>
    </row>
    <row r="57" spans="1:17" ht="13.5" thickBot="1" x14ac:dyDescent="0.25">
      <c r="A57" s="23"/>
      <c r="B57" s="30"/>
      <c r="C57" s="125"/>
      <c r="D57" s="126"/>
      <c r="E57" s="126"/>
      <c r="F57" s="127"/>
      <c r="G57" s="126"/>
      <c r="H57" s="128"/>
      <c r="I57" s="128"/>
      <c r="J57" s="128"/>
      <c r="K57" s="129"/>
      <c r="L57" s="129">
        <v>235</v>
      </c>
      <c r="M57" s="129"/>
      <c r="N57" s="130"/>
      <c r="O57" s="129"/>
      <c r="P57" s="129">
        <f>SMALL(O53:O56,1)+SMALL(O53:O56,2)+SMALL(O53:O56,3)</f>
        <v>25</v>
      </c>
      <c r="Q57" s="135"/>
    </row>
    <row r="58" spans="1:17" x14ac:dyDescent="0.2">
      <c r="A58" s="11" t="s">
        <v>15</v>
      </c>
      <c r="B58" s="28">
        <v>0.39374999999999999</v>
      </c>
      <c r="C58" s="116">
        <v>24</v>
      </c>
      <c r="D58" s="117" t="str">
        <f>VLOOKUP(C58,'Main Scores'!C:D,2,FALSE)</f>
        <v>Wessex Gold</v>
      </c>
      <c r="E58" s="117" t="str">
        <f>VLOOKUP(C58,'Main Scores'!C:E,3,FALSE)</f>
        <v>Wessex Gold</v>
      </c>
      <c r="F58" s="118" t="str">
        <f>VLOOKUP(C58,'Main Scores'!C:F,4,FALSE)</f>
        <v>Wendy Lappington</v>
      </c>
      <c r="G58" s="117" t="str">
        <f>VLOOKUP(C58,'Main Scores'!C:G,5,FALSE)</f>
        <v>Loxley Monkey</v>
      </c>
      <c r="H58" s="119" t="str">
        <f>VLOOKUP(C58,'Main Scores'!C:H,6,FALSE)</f>
        <v>BRC D3</v>
      </c>
      <c r="I58" s="119" t="s">
        <v>36</v>
      </c>
      <c r="J58" s="119" t="s">
        <v>38</v>
      </c>
      <c r="K58" s="120">
        <f>VLOOKUP(C58,'Main Scores'!C:K,9,FALSE)</f>
        <v>111</v>
      </c>
      <c r="L58" s="120">
        <f>VLOOKUP(C58,'Main Scores'!C:L,10,FALSE)</f>
        <v>54</v>
      </c>
      <c r="M58" s="120">
        <f>K58+L58</f>
        <v>165</v>
      </c>
      <c r="N58" s="121">
        <f>VLOOKUP(C58,'Main Scores'!C:N,12,FALSE)</f>
        <v>0.66</v>
      </c>
      <c r="O58" s="120">
        <f>VLOOKUP(C58,'Arena A2 - BRC D3 (Snr)'!C:O,13,FALSE)</f>
        <v>7</v>
      </c>
      <c r="P58" s="120"/>
      <c r="Q58" s="133"/>
    </row>
    <row r="59" spans="1:17" x14ac:dyDescent="0.2">
      <c r="A59" s="17" t="s">
        <v>16</v>
      </c>
      <c r="B59" s="29">
        <v>0.40902777777777777</v>
      </c>
      <c r="C59" s="123">
        <v>25</v>
      </c>
      <c r="D59" s="88" t="str">
        <f>VLOOKUP(C59,'Main Scores'!C:D,2,FALSE)</f>
        <v>Wessex Gold</v>
      </c>
      <c r="E59" s="88" t="str">
        <f>VLOOKUP(C59,'Main Scores'!C:E,3,FALSE)</f>
        <v>Wessex Gold</v>
      </c>
      <c r="F59" s="103" t="str">
        <f>VLOOKUP(C59,'Main Scores'!C:F,4,FALSE)</f>
        <v>Teresa Carty</v>
      </c>
      <c r="G59" s="88" t="str">
        <f>VLOOKUP(C59,'Main Scores'!C:G,5,FALSE)</f>
        <v>Kinsky Dollar AR</v>
      </c>
      <c r="H59" s="80" t="str">
        <f>VLOOKUP(C59,'Main Scores'!C:H,6,FALSE)</f>
        <v>BRC D3</v>
      </c>
      <c r="I59" s="80" t="s">
        <v>36</v>
      </c>
      <c r="J59" s="80" t="s">
        <v>72</v>
      </c>
      <c r="K59" s="81">
        <f>VLOOKUP(C59,'Main Scores'!C:K,9,FALSE)</f>
        <v>104</v>
      </c>
      <c r="L59" s="81">
        <f>VLOOKUP(C59,'Main Scores'!C:L,10,FALSE)</f>
        <v>48</v>
      </c>
      <c r="M59" s="81">
        <f>K59+L59</f>
        <v>152</v>
      </c>
      <c r="N59" s="82">
        <f>VLOOKUP(C59,'Main Scores'!C:N,12,FALSE)</f>
        <v>0.60799999999999998</v>
      </c>
      <c r="O59" s="81">
        <f>VLOOKUP(C59,'Arena A2 - BRC D3 (Snr)'!C:O,13,FALSE)</f>
        <v>14</v>
      </c>
      <c r="P59" s="81"/>
      <c r="Q59" s="134"/>
    </row>
    <row r="60" spans="1:17" x14ac:dyDescent="0.2">
      <c r="A60" s="17" t="s">
        <v>15</v>
      </c>
      <c r="B60" s="29">
        <v>0.55069444444444449</v>
      </c>
      <c r="C60" s="123">
        <v>49</v>
      </c>
      <c r="D60" s="88" t="str">
        <f>VLOOKUP(C60,'Main Scores'!C:D,2,FALSE)</f>
        <v>Wessex Gold</v>
      </c>
      <c r="E60" s="88" t="str">
        <f>VLOOKUP(C60,'Main Scores'!C:E,3,FALSE)</f>
        <v>Wessex Gold</v>
      </c>
      <c r="F60" s="103" t="str">
        <f>VLOOKUP(C60,'Main Scores'!C:F,4,FALSE)</f>
        <v>Sarah Carless</v>
      </c>
      <c r="G60" s="88" t="str">
        <f>VLOOKUP(C60,'Main Scores'!C:G,5,FALSE)</f>
        <v>Baby Daly</v>
      </c>
      <c r="H60" s="80" t="str">
        <f>VLOOKUP(C60,'Main Scores'!C:H,6,FALSE)</f>
        <v>BRC D3</v>
      </c>
      <c r="I60" s="80" t="s">
        <v>36</v>
      </c>
      <c r="J60" s="80" t="s">
        <v>37</v>
      </c>
      <c r="K60" s="81">
        <f>VLOOKUP(C60,'Main Scores'!C:K,9,FALSE)</f>
        <v>115</v>
      </c>
      <c r="L60" s="81">
        <f>VLOOKUP(C60,'Main Scores'!C:L,10,FALSE)</f>
        <v>55</v>
      </c>
      <c r="M60" s="81">
        <f>K60+L60</f>
        <v>170</v>
      </c>
      <c r="N60" s="82">
        <f>VLOOKUP(C60,'Main Scores'!C:N,12,FALSE)</f>
        <v>0.68</v>
      </c>
      <c r="O60" s="81">
        <f>VLOOKUP(C60,'Arena A3 - BRC D3 (Snr)'!C:O,13,FALSE)</f>
        <v>18</v>
      </c>
      <c r="P60" s="81"/>
      <c r="Q60" s="134">
        <v>3</v>
      </c>
    </row>
    <row r="61" spans="1:17" x14ac:dyDescent="0.2">
      <c r="A61" s="17" t="s">
        <v>16</v>
      </c>
      <c r="B61" s="29">
        <v>0.58263888888888882</v>
      </c>
      <c r="C61" s="123">
        <v>50</v>
      </c>
      <c r="D61" s="88" t="str">
        <f>VLOOKUP(C61,'Main Scores'!C:D,2,FALSE)</f>
        <v>Wessex Gold</v>
      </c>
      <c r="E61" s="88" t="str">
        <f>VLOOKUP(C61,'Main Scores'!C:E,3,FALSE)</f>
        <v>Wessex Gold</v>
      </c>
      <c r="F61" s="103" t="str">
        <f>VLOOKUP(C61,'Main Scores'!C:F,4,FALSE)</f>
        <v>Claire Pratley</v>
      </c>
      <c r="G61" s="88" t="str">
        <f>VLOOKUP(C61,'Main Scores'!C:G,5,FALSE)</f>
        <v>Chopper</v>
      </c>
      <c r="H61" s="80" t="str">
        <f>VLOOKUP(C61,'Main Scores'!C:H,6,FALSE)</f>
        <v>BRC D3</v>
      </c>
      <c r="I61" s="80" t="s">
        <v>36</v>
      </c>
      <c r="J61" s="80" t="s">
        <v>39</v>
      </c>
      <c r="K61" s="81">
        <f>VLOOKUP(C61,'Main Scores'!C:K,9,FALSE)</f>
        <v>127</v>
      </c>
      <c r="L61" s="81">
        <f>VLOOKUP(C61,'Main Scores'!C:L,10,FALSE)</f>
        <v>61</v>
      </c>
      <c r="M61" s="81">
        <f>K61+L61</f>
        <v>188</v>
      </c>
      <c r="N61" s="82">
        <f>VLOOKUP(C61,'Main Scores'!C:N,12,FALSE)</f>
        <v>0.752</v>
      </c>
      <c r="O61" s="81">
        <f>VLOOKUP(C61,'Arena A3 - BRC D3 (Snr)'!C:O,13,FALSE)</f>
        <v>3</v>
      </c>
      <c r="P61" s="81"/>
      <c r="Q61" s="134"/>
    </row>
    <row r="62" spans="1:17" ht="13.5" thickBot="1" x14ac:dyDescent="0.25">
      <c r="A62" s="23"/>
      <c r="B62" s="30"/>
      <c r="C62" s="141"/>
      <c r="D62" s="126"/>
      <c r="E62" s="126"/>
      <c r="F62" s="127"/>
      <c r="G62" s="126"/>
      <c r="H62" s="128"/>
      <c r="I62" s="128"/>
      <c r="J62" s="128"/>
      <c r="K62" s="129"/>
      <c r="L62" s="129"/>
      <c r="M62" s="129"/>
      <c r="N62" s="130"/>
      <c r="O62" s="129"/>
      <c r="P62" s="129">
        <f>SMALL(O58:O61,1)+SMALL(O58:O61,2)+SMALL(O58:O61,3)</f>
        <v>24</v>
      </c>
      <c r="Q62" s="135"/>
    </row>
    <row r="63" spans="1:17" x14ac:dyDescent="0.2">
      <c r="B63" s="29"/>
      <c r="C63"/>
      <c r="D63"/>
      <c r="E63" s="18"/>
      <c r="F63" s="19"/>
      <c r="G63" s="18"/>
    </row>
    <row r="64" spans="1:17" x14ac:dyDescent="0.2">
      <c r="B64" s="29"/>
      <c r="C64"/>
      <c r="D64"/>
      <c r="E64" s="18"/>
      <c r="F64" s="19"/>
      <c r="G64" s="18"/>
    </row>
    <row r="65" spans="2:7" x14ac:dyDescent="0.2">
      <c r="B65" s="29"/>
      <c r="C65"/>
      <c r="D65"/>
      <c r="E65" s="18"/>
      <c r="F65" s="19"/>
      <c r="G65" s="18"/>
    </row>
    <row r="66" spans="2:7" x14ac:dyDescent="0.2">
      <c r="B66" s="29"/>
      <c r="D66" s="18"/>
      <c r="E66" s="18"/>
      <c r="F66" s="19"/>
      <c r="G66" s="18"/>
    </row>
    <row r="67" spans="2:7" x14ac:dyDescent="0.2">
      <c r="B67" s="29"/>
      <c r="D67" s="18"/>
      <c r="E67" s="18"/>
      <c r="F67" s="19"/>
      <c r="G67" s="18"/>
    </row>
    <row r="68" spans="2:7" x14ac:dyDescent="0.2">
      <c r="B68" s="29"/>
      <c r="D68" s="18"/>
      <c r="E68" s="18"/>
      <c r="F68" s="19"/>
      <c r="G68" s="18"/>
    </row>
    <row r="69" spans="2:7" x14ac:dyDescent="0.2">
      <c r="B69" s="29"/>
      <c r="D69" s="18"/>
      <c r="E69" s="18"/>
      <c r="F69" s="19"/>
      <c r="G69" s="18"/>
    </row>
    <row r="70" spans="2:7" x14ac:dyDescent="0.2">
      <c r="B70" s="29"/>
      <c r="D70" s="18"/>
      <c r="E70" s="18"/>
      <c r="F70" s="19"/>
      <c r="G70" s="18"/>
    </row>
    <row r="71" spans="2:7" x14ac:dyDescent="0.2">
      <c r="B71" s="29"/>
      <c r="D71" s="18"/>
      <c r="E71" s="18"/>
      <c r="F71" s="19"/>
      <c r="G71" s="18"/>
    </row>
    <row r="72" spans="2:7" x14ac:dyDescent="0.2">
      <c r="B72" s="29"/>
      <c r="D72" s="18"/>
      <c r="E72" s="18"/>
      <c r="F72" s="19"/>
      <c r="G72" s="18"/>
    </row>
    <row r="73" spans="2:7" x14ac:dyDescent="0.2">
      <c r="B73" s="29"/>
      <c r="D73" s="18"/>
      <c r="E73" s="18"/>
      <c r="F73" s="19"/>
      <c r="G73" s="18"/>
    </row>
    <row r="74" spans="2:7" x14ac:dyDescent="0.2">
      <c r="B74" s="29"/>
      <c r="D74" s="18"/>
      <c r="E74" s="18"/>
      <c r="F74" s="19"/>
      <c r="G74" s="18"/>
    </row>
    <row r="75" spans="2:7" x14ac:dyDescent="0.2">
      <c r="B75" s="29"/>
    </row>
  </sheetData>
  <autoFilter ref="A2:R75"/>
  <phoneticPr fontId="9" type="noConversion"/>
  <pageMargins left="0.23622047244094491" right="0.23622047244094491" top="0.74803149606299213" bottom="0.74803149606299213" header="0.31496062992125984" footer="0.31496062992125984"/>
  <pageSetup paperSize="9" scale="58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80"/>
  <sheetViews>
    <sheetView tabSelected="1" view="pageBreakPreview" topLeftCell="C1" zoomScale="60" zoomScaleNormal="100" workbookViewId="0">
      <pane ySplit="2" topLeftCell="A36" activePane="bottomLeft" state="frozen"/>
      <selection activeCell="G52" sqref="G52"/>
      <selection pane="bottomLeft" activeCell="O53" sqref="O53"/>
    </sheetView>
  </sheetViews>
  <sheetFormatPr defaultColWidth="8.75" defaultRowHeight="12.75" x14ac:dyDescent="0.2"/>
  <cols>
    <col min="1" max="1" width="8.625" style="39" hidden="1" customWidth="1"/>
    <col min="2" max="2" width="10" style="39" hidden="1" customWidth="1"/>
    <col min="3" max="3" width="9.375" style="39" customWidth="1"/>
    <col min="4" max="4" width="16.625" style="20" customWidth="1"/>
    <col min="5" max="5" width="10.25" style="20" customWidth="1"/>
    <col min="6" max="6" width="23.25" style="20" customWidth="1"/>
    <col min="7" max="7" width="25.375" style="20" customWidth="1"/>
    <col min="8" max="8" width="5.375" style="20" customWidth="1"/>
    <col min="9" max="9" width="12.125" style="20" hidden="1" customWidth="1"/>
    <col min="10" max="10" width="16.125" style="20" hidden="1" customWidth="1"/>
    <col min="11" max="11" width="10.375" style="21" hidden="1" customWidth="1"/>
    <col min="12" max="13" width="11.125" style="21" bestFit="1" customWidth="1"/>
    <col min="14" max="14" width="18.75" style="50" bestFit="1" customWidth="1"/>
    <col min="15" max="15" width="17.875" style="21" customWidth="1"/>
    <col min="16" max="16" width="15.375" style="21" bestFit="1" customWidth="1"/>
    <col min="17" max="16384" width="8.75" style="21"/>
  </cols>
  <sheetData>
    <row r="1" spans="1:18" x14ac:dyDescent="0.2">
      <c r="E1" s="69" t="s">
        <v>85</v>
      </c>
    </row>
    <row r="2" spans="1:18" s="37" customFormat="1" x14ac:dyDescent="0.2">
      <c r="A2" s="42" t="s">
        <v>14</v>
      </c>
      <c r="B2" s="43" t="s">
        <v>7</v>
      </c>
      <c r="C2" s="43" t="s">
        <v>6</v>
      </c>
      <c r="D2" s="44" t="s">
        <v>8</v>
      </c>
      <c r="E2" s="44" t="s">
        <v>10</v>
      </c>
      <c r="F2" s="44" t="s">
        <v>11</v>
      </c>
      <c r="G2" s="44" t="s">
        <v>12</v>
      </c>
      <c r="H2" s="44" t="s">
        <v>13</v>
      </c>
      <c r="I2" s="44" t="s">
        <v>9</v>
      </c>
      <c r="J2" s="44" t="s">
        <v>40</v>
      </c>
      <c r="K2" s="44" t="s">
        <v>74</v>
      </c>
      <c r="L2" s="45" t="s">
        <v>75</v>
      </c>
      <c r="M2" s="45" t="s">
        <v>76</v>
      </c>
      <c r="N2" s="48" t="s">
        <v>77</v>
      </c>
      <c r="O2" s="45" t="s">
        <v>81</v>
      </c>
      <c r="P2" s="46" t="s">
        <v>82</v>
      </c>
      <c r="Q2" s="37" t="s">
        <v>340</v>
      </c>
      <c r="R2" s="38"/>
    </row>
    <row r="3" spans="1:18" x14ac:dyDescent="0.2">
      <c r="A3" s="17" t="s">
        <v>15</v>
      </c>
      <c r="B3" s="29">
        <v>0.3659722222222222</v>
      </c>
      <c r="C3" s="76">
        <v>131</v>
      </c>
      <c r="D3" s="12" t="str">
        <f>VLOOKUP(C3,'Main Scores'!C:D,2,FALSE)</f>
        <v>Bath 1</v>
      </c>
      <c r="E3" s="12">
        <f>VLOOKUP(C3,'Main Scores'!C:E,3,FALSE)</f>
        <v>1</v>
      </c>
      <c r="F3" s="13" t="str">
        <f>VLOOKUP(C3,'Main Scores'!C:F,4,FALSE)</f>
        <v>Zoe Symes</v>
      </c>
      <c r="G3" s="12" t="str">
        <f>VLOOKUP(C3,'Main Scores'!C:G,5,FALSE)</f>
        <v>Serendipity</v>
      </c>
      <c r="H3" s="14" t="str">
        <f>VLOOKUP(C3,'Main Scores'!C:H,6,FALSE)</f>
        <v>E45</v>
      </c>
      <c r="I3" s="14" t="s">
        <v>36</v>
      </c>
      <c r="J3" s="14" t="s">
        <v>38</v>
      </c>
      <c r="K3" s="15">
        <f>VLOOKUP(C3,'Main Scores'!C:K,9,FALSE)</f>
        <v>142</v>
      </c>
      <c r="L3" s="15">
        <f>VLOOKUP(C3,'Main Scores'!C:L,10,FALSE)</f>
        <v>57</v>
      </c>
      <c r="M3" s="15">
        <f>K3+L3</f>
        <v>199</v>
      </c>
      <c r="N3" s="49">
        <f>VLOOKUP(C3,'Main Scores'!C:N,12,FALSE)</f>
        <v>0.68620689655172418</v>
      </c>
      <c r="O3" s="15">
        <f>VLOOKUP(C3,'Arena 5 - E45'!C:O,13,FALSE)</f>
        <v>5</v>
      </c>
      <c r="P3" s="31"/>
    </row>
    <row r="4" spans="1:18" x14ac:dyDescent="0.2">
      <c r="A4" s="17" t="s">
        <v>16</v>
      </c>
      <c r="B4" s="29">
        <v>0.42291666666666666</v>
      </c>
      <c r="C4" s="76">
        <v>109</v>
      </c>
      <c r="D4" s="18" t="str">
        <f>VLOOKUP(C4,'Main Scores'!C:D,2,FALSE)</f>
        <v>Bath 1</v>
      </c>
      <c r="E4" s="18">
        <f>VLOOKUP(C4,'Main Scores'!C:E,3,FALSE)</f>
        <v>1</v>
      </c>
      <c r="F4" s="19" t="str">
        <f>VLOOKUP(C4,'Main Scores'!C:F,4,FALSE)</f>
        <v>Jenny Pickup</v>
      </c>
      <c r="G4" s="18" t="str">
        <f>VLOOKUP(C4,'Main Scores'!C:G,5,FALSE)</f>
        <v>Flightline Lucas</v>
      </c>
      <c r="H4" s="20" t="str">
        <f>VLOOKUP(C4,'Main Scores'!C:H,6,FALSE)</f>
        <v>N24</v>
      </c>
      <c r="I4" s="20" t="s">
        <v>36</v>
      </c>
      <c r="J4" s="20" t="s">
        <v>72</v>
      </c>
      <c r="K4" s="21">
        <f>VLOOKUP(C4,'Main Scores'!C:K,9,FALSE)</f>
        <v>117.5</v>
      </c>
      <c r="L4" s="21">
        <f>VLOOKUP(C4,'Main Scores'!C:L,10,FALSE)</f>
        <v>62.5</v>
      </c>
      <c r="M4" s="21">
        <f>K4+L4</f>
        <v>180</v>
      </c>
      <c r="N4" s="50">
        <f>VLOOKUP(C4,'Main Scores'!C:N,12,FALSE)</f>
        <v>0.69230769230769229</v>
      </c>
      <c r="O4" s="21">
        <f>VLOOKUP(C4,'Arena A3 - N24'!C:O,13,FALSE)</f>
        <v>2</v>
      </c>
      <c r="P4" s="32"/>
    </row>
    <row r="5" spans="1:18" x14ac:dyDescent="0.2">
      <c r="A5" s="17" t="s">
        <v>15</v>
      </c>
      <c r="B5" s="29">
        <v>0.56874999999999998</v>
      </c>
      <c r="C5" s="76">
        <v>110</v>
      </c>
      <c r="D5" s="18" t="str">
        <f>VLOOKUP(C5,'Main Scores'!C:D,2,FALSE)</f>
        <v>Bath 1</v>
      </c>
      <c r="E5" s="18">
        <f>VLOOKUP(C5,'Main Scores'!C:E,3,FALSE)</f>
        <v>1</v>
      </c>
      <c r="F5" s="19" t="str">
        <f>VLOOKUP(C5,'Main Scores'!C:F,4,FALSE)</f>
        <v>Rachel James</v>
      </c>
      <c r="G5" s="18" t="str">
        <f>VLOOKUP(C5,'Main Scores'!C:G,5,FALSE)</f>
        <v>Alone</v>
      </c>
      <c r="H5" s="20" t="str">
        <f>VLOOKUP(C5,'Main Scores'!C:H,6,FALSE)</f>
        <v>N30</v>
      </c>
      <c r="I5" s="20" t="s">
        <v>36</v>
      </c>
      <c r="J5" s="20" t="s">
        <v>37</v>
      </c>
      <c r="K5" s="21">
        <f>VLOOKUP(C5,'Main Scores'!C:K,9,FALSE)</f>
        <v>108.5</v>
      </c>
      <c r="L5" s="21">
        <f>VLOOKUP(C5,'Main Scores'!C:L,10,FALSE)</f>
        <v>51</v>
      </c>
      <c r="M5" s="21">
        <f>K5+L5</f>
        <v>159.5</v>
      </c>
      <c r="N5" s="50">
        <f>VLOOKUP(C5,'Main Scores'!C:N,12,FALSE)</f>
        <v>0.6134615384615385</v>
      </c>
      <c r="O5" s="21">
        <f>VLOOKUP(C5,'Arena A3 - N30'!C:O,13,FALSE)</f>
        <v>11</v>
      </c>
      <c r="P5" s="32"/>
    </row>
    <row r="6" spans="1:18" ht="15" x14ac:dyDescent="0.25">
      <c r="A6" s="17" t="s">
        <v>16</v>
      </c>
      <c r="B6" s="29">
        <v>0.55486111111111114</v>
      </c>
      <c r="C6" s="76">
        <v>121</v>
      </c>
      <c r="D6" s="18" t="str">
        <f>VLOOKUP(C6,'Main Scores'!C:D,2,FALSE)</f>
        <v>Bath 1</v>
      </c>
      <c r="E6" s="18">
        <f>VLOOKUP(C6,'Main Scores'!C:E,3,FALSE)</f>
        <v>1</v>
      </c>
      <c r="F6" s="19" t="str">
        <f>VLOOKUP(C6,'Main Scores'!C:F,4,FALSE)</f>
        <v>Jenny Watkins</v>
      </c>
      <c r="G6" s="18" t="str">
        <f>VLOOKUP(C6,'Main Scores'!C:G,5,FALSE)</f>
        <v>Rolex Free</v>
      </c>
      <c r="H6" s="20" t="str">
        <f>VLOOKUP(C6,'Main Scores'!C:H,6,FALSE)</f>
        <v>N34</v>
      </c>
      <c r="I6" s="20" t="s">
        <v>36</v>
      </c>
      <c r="J6" s="20" t="s">
        <v>39</v>
      </c>
      <c r="K6" s="21">
        <f>VLOOKUP(C6,'Main Scores'!C:K,9,FALSE)</f>
        <v>79</v>
      </c>
      <c r="L6" s="21">
        <f>VLOOKUP(C6,'Main Scores'!C:L,10,FALSE)</f>
        <v>49</v>
      </c>
      <c r="M6" s="21">
        <f>K6+L6</f>
        <v>128</v>
      </c>
      <c r="N6" s="50">
        <f>VLOOKUP(C6,'Main Scores'!C:N,12,FALSE)</f>
        <v>0.53333333333333333</v>
      </c>
      <c r="O6" s="75">
        <f>VLOOKUP(C6,'Arena A2 - N34'!C:O,13,FALSE)</f>
        <v>9</v>
      </c>
      <c r="P6" s="32"/>
    </row>
    <row r="7" spans="1:18" x14ac:dyDescent="0.2">
      <c r="A7" s="17"/>
      <c r="B7" s="29"/>
      <c r="C7" s="23"/>
      <c r="D7" s="24"/>
      <c r="E7" s="24"/>
      <c r="F7" s="25"/>
      <c r="G7" s="24"/>
      <c r="H7" s="26"/>
      <c r="I7" s="26"/>
      <c r="J7" s="26"/>
      <c r="K7" s="27"/>
      <c r="L7" s="27"/>
      <c r="M7" s="27"/>
      <c r="N7" s="51" t="s">
        <v>80</v>
      </c>
      <c r="O7" s="70"/>
      <c r="P7" s="33">
        <f>SMALL(O3:O6,1)+SMALL(O3:O6,2)+SMALL(O3:O6,3)</f>
        <v>16</v>
      </c>
    </row>
    <row r="8" spans="1:18" x14ac:dyDescent="0.2">
      <c r="A8" s="17" t="s">
        <v>15</v>
      </c>
      <c r="B8" s="29">
        <v>0.37083333333333335</v>
      </c>
      <c r="C8" s="76">
        <v>132</v>
      </c>
      <c r="D8" s="12" t="str">
        <f>VLOOKUP(C8,'Main Scores'!C:D,2,FALSE)</f>
        <v>Bath 2</v>
      </c>
      <c r="E8" s="12">
        <f>VLOOKUP(C8,'Main Scores'!C:E,3,FALSE)</f>
        <v>2</v>
      </c>
      <c r="F8" s="13" t="str">
        <f>VLOOKUP(C8,'Main Scores'!C:F,4,FALSE)</f>
        <v>Kim Walker</v>
      </c>
      <c r="G8" s="12" t="str">
        <f>VLOOKUP(C8,'Main Scores'!C:G,5,FALSE)</f>
        <v>Master Max</v>
      </c>
      <c r="H8" s="14" t="str">
        <f>VLOOKUP(C8,'Main Scores'!C:H,6,FALSE)</f>
        <v>E45</v>
      </c>
      <c r="I8" s="14" t="s">
        <v>36</v>
      </c>
      <c r="J8" s="14" t="s">
        <v>38</v>
      </c>
      <c r="K8" s="15">
        <f>VLOOKUP(C8,'Main Scores'!C:K,9,FALSE)</f>
        <v>140</v>
      </c>
      <c r="L8" s="15">
        <f>VLOOKUP(C8,'Main Scores'!C:L,10,FALSE)</f>
        <v>54</v>
      </c>
      <c r="M8" s="15">
        <f>K8+L8</f>
        <v>194</v>
      </c>
      <c r="N8" s="49">
        <f>VLOOKUP(C8,'Main Scores'!C:N,12,FALSE)</f>
        <v>0.66896551724137931</v>
      </c>
      <c r="O8" s="15">
        <f>VLOOKUP(C8,'Arena 5 - E45'!C:O,13,FALSE)</f>
        <v>6</v>
      </c>
      <c r="P8" s="31"/>
    </row>
    <row r="9" spans="1:18" x14ac:dyDescent="0.2">
      <c r="A9" s="17" t="s">
        <v>16</v>
      </c>
      <c r="B9" s="29">
        <v>0.42708333333333331</v>
      </c>
      <c r="C9" s="76">
        <v>111</v>
      </c>
      <c r="D9" s="18" t="str">
        <f>VLOOKUP(C9,'Main Scores'!C:D,2,FALSE)</f>
        <v>Bath 2</v>
      </c>
      <c r="E9" s="18">
        <f>VLOOKUP(C9,'Main Scores'!C:E,3,FALSE)</f>
        <v>2</v>
      </c>
      <c r="F9" s="19" t="str">
        <f>VLOOKUP(C9,'Main Scores'!C:F,4,FALSE)</f>
        <v xml:space="preserve">Sharon Blake </v>
      </c>
      <c r="G9" s="18" t="str">
        <f>VLOOKUP(C9,'Main Scores'!C:G,5,FALSE)</f>
        <v>Louistic Lounges</v>
      </c>
      <c r="H9" s="20" t="str">
        <f>VLOOKUP(C9,'Main Scores'!C:H,6,FALSE)</f>
        <v>N24</v>
      </c>
      <c r="I9" s="20" t="s">
        <v>36</v>
      </c>
      <c r="J9" s="20" t="s">
        <v>72</v>
      </c>
      <c r="K9" s="21">
        <f>VLOOKUP(C9,'Main Scores'!C:K,9,FALSE)</f>
        <v>114.5</v>
      </c>
      <c r="L9" s="21">
        <f>VLOOKUP(C9,'Main Scores'!C:L,10,FALSE)</f>
        <v>60</v>
      </c>
      <c r="M9" s="21">
        <f>K9+L9</f>
        <v>174.5</v>
      </c>
      <c r="N9" s="50">
        <f>VLOOKUP(C9,'Main Scores'!C:N,12,FALSE)</f>
        <v>0.6711538461538461</v>
      </c>
      <c r="O9" s="21">
        <f>VLOOKUP(C9,'Arena A3 - N24'!C:O,13,FALSE)</f>
        <v>3</v>
      </c>
      <c r="P9" s="32"/>
    </row>
    <row r="10" spans="1:18" x14ac:dyDescent="0.2">
      <c r="A10" s="17" t="s">
        <v>15</v>
      </c>
      <c r="B10" s="29">
        <v>0.57361111111111118</v>
      </c>
      <c r="C10" s="76">
        <v>112</v>
      </c>
      <c r="D10" s="18" t="s">
        <v>2</v>
      </c>
      <c r="E10" s="18">
        <f>VLOOKUP(C10,'Main Scores'!C:E,3,FALSE)</f>
        <v>2</v>
      </c>
      <c r="F10" s="19" t="str">
        <f>VLOOKUP(C10,'Main Scores'!C:F,4,FALSE)</f>
        <v>Julia Stockley</v>
      </c>
      <c r="G10" s="18" t="str">
        <f>VLOOKUP(C10,'Main Scores'!C:G,5,FALSE)</f>
        <v>Tommy</v>
      </c>
      <c r="H10" s="20" t="str">
        <f>VLOOKUP(C10,'Main Scores'!C:H,6,FALSE)</f>
        <v>N30</v>
      </c>
      <c r="I10" s="20" t="s">
        <v>36</v>
      </c>
      <c r="J10" s="20" t="s">
        <v>37</v>
      </c>
      <c r="K10" s="21">
        <f>VLOOKUP(C10,'Main Scores'!C:K,9,FALSE)</f>
        <v>116.5</v>
      </c>
      <c r="L10" s="21">
        <f>VLOOKUP(C10,'Main Scores'!C:L,10,FALSE)</f>
        <v>53</v>
      </c>
      <c r="M10" s="21">
        <f>K10+L10</f>
        <v>169.5</v>
      </c>
      <c r="N10" s="50">
        <f>VLOOKUP(C10,'Main Scores'!C:N,12,FALSE)</f>
        <v>0.65192307692307694</v>
      </c>
      <c r="O10" s="21">
        <f>VLOOKUP(C10,'Arena A3 - N30'!C:O,13,FALSE)</f>
        <v>5</v>
      </c>
      <c r="P10" s="32"/>
      <c r="Q10" s="21" t="s">
        <v>345</v>
      </c>
    </row>
    <row r="11" spans="1:18" ht="15" x14ac:dyDescent="0.25">
      <c r="A11" s="17" t="s">
        <v>16</v>
      </c>
      <c r="B11" s="29">
        <v>0.55972222222222223</v>
      </c>
      <c r="C11" s="76">
        <v>122</v>
      </c>
      <c r="D11" s="18" t="str">
        <f>VLOOKUP(C11,'Main Scores'!C:D,2,FALSE)</f>
        <v>Bath 2</v>
      </c>
      <c r="E11" s="18">
        <f>VLOOKUP(C11,'Main Scores'!C:E,3,FALSE)</f>
        <v>2</v>
      </c>
      <c r="F11" s="19" t="str">
        <f>VLOOKUP(C11,'Main Scores'!C:F,4,FALSE)</f>
        <v>Georgina Bryce</v>
      </c>
      <c r="G11" s="18" t="str">
        <f>VLOOKUP(C11,'Main Scores'!C:G,5,FALSE)</f>
        <v>Trefaldwin Dylan</v>
      </c>
      <c r="H11" s="20" t="str">
        <f>VLOOKUP(C11,'Main Scores'!C:H,6,FALSE)</f>
        <v>N34</v>
      </c>
      <c r="I11" s="20" t="s">
        <v>36</v>
      </c>
      <c r="J11" s="20" t="s">
        <v>39</v>
      </c>
      <c r="K11" s="21">
        <f>VLOOKUP(C11,'Main Scores'!C:K,9,FALSE)</f>
        <v>107.5</v>
      </c>
      <c r="L11" s="21">
        <f>VLOOKUP(C11,'Main Scores'!C:L,10,FALSE)</f>
        <v>65</v>
      </c>
      <c r="M11" s="21">
        <f>K11+L11</f>
        <v>172.5</v>
      </c>
      <c r="N11" s="50">
        <f>VLOOKUP(C11,'Main Scores'!C:N,12,FALSE)</f>
        <v>0.71875</v>
      </c>
      <c r="O11" s="75">
        <v>1</v>
      </c>
      <c r="P11" s="32"/>
    </row>
    <row r="12" spans="1:18" x14ac:dyDescent="0.2">
      <c r="A12" s="17"/>
      <c r="B12" s="29"/>
      <c r="C12" s="17"/>
      <c r="D12" s="18"/>
      <c r="E12" s="18"/>
      <c r="F12" s="19"/>
      <c r="G12" s="18"/>
      <c r="P12" s="32">
        <f>SMALL(O8:O11,1)+SMALL(O8:O11,2)+SMALL(O8:O11,3)</f>
        <v>9</v>
      </c>
    </row>
    <row r="13" spans="1:18" x14ac:dyDescent="0.2">
      <c r="A13" s="11" t="s">
        <v>15</v>
      </c>
      <c r="B13" s="28">
        <v>0.375</v>
      </c>
      <c r="C13" s="76">
        <v>134</v>
      </c>
      <c r="D13" s="12" t="s">
        <v>3</v>
      </c>
      <c r="E13" s="12">
        <f>VLOOKUP(C13,'Main Scores'!C:E,3,FALSE)</f>
        <v>1</v>
      </c>
      <c r="F13" s="13" t="str">
        <f>VLOOKUP(C13,'Main Scores'!C:F,4,FALSE)</f>
        <v>kate Nichols</v>
      </c>
      <c r="G13" s="12" t="str">
        <f>VLOOKUP(C13,'Main Scores'!C:G,5,FALSE)</f>
        <v>Unsolicited</v>
      </c>
      <c r="H13" s="14" t="str">
        <f>VLOOKUP(C13,'Main Scores'!C:H,6,FALSE)</f>
        <v>E45</v>
      </c>
      <c r="I13" s="14" t="s">
        <v>36</v>
      </c>
      <c r="J13" s="14" t="s">
        <v>38</v>
      </c>
      <c r="K13" s="15">
        <f>VLOOKUP(C13,'Main Scores'!C:K,9,FALSE)</f>
        <v>125</v>
      </c>
      <c r="L13" s="15">
        <f>VLOOKUP(C13,'Main Scores'!C:L,10,FALSE)</f>
        <v>51</v>
      </c>
      <c r="M13" s="15">
        <f>K13+L13</f>
        <v>176</v>
      </c>
      <c r="N13" s="49">
        <f>VLOOKUP(C13,'Main Scores'!C:N,12,FALSE)</f>
        <v>0.60689655172413792</v>
      </c>
      <c r="O13" s="15">
        <f>VLOOKUP(C13,'Arena 5 - E45'!C:O,13,FALSE)</f>
        <v>9</v>
      </c>
      <c r="P13" s="31"/>
    </row>
    <row r="14" spans="1:18" x14ac:dyDescent="0.2">
      <c r="A14" s="17" t="s">
        <v>16</v>
      </c>
      <c r="B14" s="29">
        <v>0.43194444444444446</v>
      </c>
      <c r="C14" s="76">
        <v>113</v>
      </c>
      <c r="D14" s="18" t="s">
        <v>357</v>
      </c>
      <c r="E14" s="18">
        <f>VLOOKUP(C14,'Main Scores'!C:E,3,FALSE)</f>
        <v>1</v>
      </c>
      <c r="F14" s="19" t="str">
        <f>VLOOKUP(C14,'Main Scores'!C:F,4,FALSE)</f>
        <v>Aimee Conlon</v>
      </c>
      <c r="G14" s="18" t="str">
        <f>VLOOKUP(C14,'Main Scores'!C:G,5,FALSE)</f>
        <v>Tricky Business</v>
      </c>
      <c r="H14" s="20" t="str">
        <f>VLOOKUP(C14,'Main Scores'!C:H,6,FALSE)</f>
        <v>N24</v>
      </c>
      <c r="I14" s="20" t="s">
        <v>36</v>
      </c>
      <c r="J14" s="20" t="s">
        <v>72</v>
      </c>
      <c r="K14" s="21">
        <f>VLOOKUP(C14,'Main Scores'!C:K,9,FALSE)</f>
        <v>119.5</v>
      </c>
      <c r="L14" s="21">
        <f>VLOOKUP(C14,'Main Scores'!C:L,10,FALSE)</f>
        <v>67</v>
      </c>
      <c r="M14" s="21">
        <f>K14+L14</f>
        <v>186.5</v>
      </c>
      <c r="N14" s="50">
        <f>VLOOKUP(C14,'Main Scores'!C:N,12,FALSE)</f>
        <v>0.71730769230769231</v>
      </c>
      <c r="O14" s="21" t="str">
        <f>VLOOKUP(C14,'Arena A3 - N24'!C:O,13,FALSE)</f>
        <v>1Q</v>
      </c>
      <c r="P14" s="32"/>
    </row>
    <row r="15" spans="1:18" x14ac:dyDescent="0.2">
      <c r="A15" s="17" t="s">
        <v>15</v>
      </c>
      <c r="B15" s="29">
        <v>0.57777777777777783</v>
      </c>
      <c r="C15" s="76">
        <v>114</v>
      </c>
      <c r="D15" s="18" t="str">
        <f>VLOOKUP(C15,'Main Scores'!C:D,2,FALSE)</f>
        <v>Berkeley 1</v>
      </c>
      <c r="E15" s="18">
        <f>VLOOKUP(C15,'Main Scores'!C:E,3,FALSE)</f>
        <v>1</v>
      </c>
      <c r="F15" s="19" t="str">
        <f>VLOOKUP(C15,'Main Scores'!C:F,4,FALSE)</f>
        <v>Fiona Hunt</v>
      </c>
      <c r="G15" s="18" t="str">
        <f>VLOOKUP(C15,'Main Scores'!C:G,5,FALSE)</f>
        <v>Miss Congeniality</v>
      </c>
      <c r="H15" s="20" t="str">
        <f>VLOOKUP(C15,'Main Scores'!C:H,6,FALSE)</f>
        <v>N30</v>
      </c>
      <c r="I15" s="20" t="s">
        <v>36</v>
      </c>
      <c r="J15" s="20" t="s">
        <v>37</v>
      </c>
      <c r="K15" s="21">
        <f>VLOOKUP(C15,'Main Scores'!C:K,9,FALSE)</f>
        <v>115.5</v>
      </c>
      <c r="L15" s="21">
        <f>VLOOKUP(C15,'Main Scores'!C:L,10,FALSE)</f>
        <v>53</v>
      </c>
      <c r="M15" s="21">
        <f>K15+L15</f>
        <v>168.5</v>
      </c>
      <c r="N15" s="50">
        <f>VLOOKUP(C15,'Main Scores'!C:N,12,FALSE)</f>
        <v>0.64807692307692311</v>
      </c>
      <c r="O15" s="21">
        <f>VLOOKUP(C15,'Arena A3 - N30'!C:O,13,FALSE)</f>
        <v>6</v>
      </c>
      <c r="P15" s="32"/>
      <c r="Q15" s="21" t="s">
        <v>352</v>
      </c>
    </row>
    <row r="16" spans="1:18" ht="15" x14ac:dyDescent="0.25">
      <c r="A16" s="17" t="s">
        <v>16</v>
      </c>
      <c r="B16" s="29">
        <v>0.56458333333333333</v>
      </c>
      <c r="C16" s="76">
        <v>123</v>
      </c>
      <c r="D16" s="18" t="s">
        <v>3</v>
      </c>
      <c r="E16" s="18">
        <f>VLOOKUP(C16,'Main Scores'!C:E,3,FALSE)</f>
        <v>1</v>
      </c>
      <c r="F16" s="19" t="str">
        <f>VLOOKUP(C16,'Main Scores'!C:F,4,FALSE)</f>
        <v>Joanna Dyer</v>
      </c>
      <c r="G16" s="18" t="str">
        <f>VLOOKUP(C16,'Main Scores'!C:G,5,FALSE)</f>
        <v>Emerald Rose Tempest</v>
      </c>
      <c r="H16" s="20" t="str">
        <f>VLOOKUP(C16,'Main Scores'!C:H,6,FALSE)</f>
        <v>N34</v>
      </c>
      <c r="I16" s="20" t="s">
        <v>36</v>
      </c>
      <c r="J16" s="20" t="s">
        <v>39</v>
      </c>
      <c r="K16" s="21">
        <f>VLOOKUP(C16,'Main Scores'!C:K,9,FALSE)</f>
        <v>96.5</v>
      </c>
      <c r="L16" s="21">
        <f>VLOOKUP(C16,'Main Scores'!C:L,10,FALSE)</f>
        <v>57</v>
      </c>
      <c r="M16" s="21">
        <f>K16+L16</f>
        <v>153.5</v>
      </c>
      <c r="N16" s="50">
        <f>VLOOKUP(C16,'Main Scores'!C:N,12,FALSE)</f>
        <v>0.63958333333333328</v>
      </c>
      <c r="O16" s="75">
        <f>VLOOKUP(C16,'Arena A2 - N34'!C:O,13,FALSE)</f>
        <v>6</v>
      </c>
      <c r="P16" s="32"/>
    </row>
    <row r="17" spans="1:17" x14ac:dyDescent="0.2">
      <c r="A17" s="23"/>
      <c r="B17" s="30"/>
      <c r="C17" s="41"/>
      <c r="D17" s="24"/>
      <c r="E17" s="24"/>
      <c r="F17" s="25"/>
      <c r="G17" s="24"/>
      <c r="H17" s="26"/>
      <c r="I17" s="26"/>
      <c r="J17" s="26"/>
      <c r="K17" s="27"/>
      <c r="L17" s="27"/>
      <c r="M17" s="27"/>
      <c r="N17" s="51"/>
      <c r="O17" s="27"/>
      <c r="P17" s="33">
        <f>SMALL(O13:O16,1)+SMALL(O13:O16,2)+SMALL(O13:O16,3)</f>
        <v>21</v>
      </c>
    </row>
    <row r="18" spans="1:17" x14ac:dyDescent="0.2">
      <c r="A18" s="17" t="s">
        <v>15</v>
      </c>
      <c r="B18" s="29">
        <v>0.3527777777777778</v>
      </c>
      <c r="C18" s="76">
        <v>135</v>
      </c>
      <c r="D18" s="12" t="str">
        <f>VLOOKUP(C18,'Main Scores'!C:D,2,FALSE)</f>
        <v>Berkeley 2</v>
      </c>
      <c r="E18" s="12">
        <f>VLOOKUP(C18,'Main Scores'!C:E,3,FALSE)</f>
        <v>2</v>
      </c>
      <c r="F18" s="13" t="str">
        <f>VLOOKUP(C18,'Main Scores'!C:F,4,FALSE)</f>
        <v xml:space="preserve">Bex Guest </v>
      </c>
      <c r="G18" s="12" t="str">
        <f>VLOOKUP(C18,'Main Scores'!C:G,5,FALSE)</f>
        <v>Nord est Des Ifs</v>
      </c>
      <c r="H18" s="14" t="str">
        <f>VLOOKUP(C18,'Main Scores'!C:H,6,FALSE)</f>
        <v>E45</v>
      </c>
      <c r="I18" s="14" t="s">
        <v>36</v>
      </c>
      <c r="J18" s="14" t="s">
        <v>38</v>
      </c>
      <c r="K18" s="15">
        <f>VLOOKUP(C18,'Main Scores'!C:K,9,FALSE)</f>
        <v>145.5</v>
      </c>
      <c r="L18" s="15">
        <f>VLOOKUP(C18,'Main Scores'!C:L,10,FALSE)</f>
        <v>59</v>
      </c>
      <c r="M18" s="15">
        <f>K18+L18</f>
        <v>204.5</v>
      </c>
      <c r="N18" s="49">
        <f>VLOOKUP(C18,'Main Scores'!C:N,12,FALSE)</f>
        <v>0.70517241379310347</v>
      </c>
      <c r="O18" s="15">
        <f>VLOOKUP(C18,'Arena 5 - E45'!C:O,13,FALSE)</f>
        <v>3</v>
      </c>
      <c r="P18" s="31"/>
    </row>
    <row r="19" spans="1:17" x14ac:dyDescent="0.2">
      <c r="A19" s="17" t="s">
        <v>16</v>
      </c>
      <c r="B19" s="29">
        <v>0.43611111111111112</v>
      </c>
      <c r="C19" s="76">
        <v>115</v>
      </c>
      <c r="D19" s="18" t="str">
        <f>VLOOKUP(C19,'Main Scores'!C:D,2,FALSE)</f>
        <v>Berkeley 2</v>
      </c>
      <c r="E19" s="18">
        <f>VLOOKUP(C19,'Main Scores'!C:E,3,FALSE)</f>
        <v>2</v>
      </c>
      <c r="F19" s="19" t="str">
        <f>VLOOKUP(C19,'Main Scores'!C:F,4,FALSE)</f>
        <v>Michelle Hopton</v>
      </c>
      <c r="G19" s="18">
        <f>VLOOKUP(C19,'Main Scores'!C:G,5,FALSE)</f>
        <v>0</v>
      </c>
      <c r="H19" s="20" t="str">
        <f>VLOOKUP(C19,'Main Scores'!C:H,6,FALSE)</f>
        <v>N24</v>
      </c>
      <c r="I19" s="20" t="s">
        <v>36</v>
      </c>
      <c r="J19" s="20" t="s">
        <v>72</v>
      </c>
      <c r="K19" s="21">
        <f>VLOOKUP(C19,'Main Scores'!C:K,9,FALSE)</f>
        <v>107</v>
      </c>
      <c r="L19" s="21">
        <f>VLOOKUP(C19,'Main Scores'!C:L,10,FALSE)</f>
        <v>58.5</v>
      </c>
      <c r="M19" s="21">
        <f>K19+L19</f>
        <v>165.5</v>
      </c>
      <c r="N19" s="50">
        <f>VLOOKUP(C19,'Main Scores'!C:N,12,FALSE)</f>
        <v>0.6365384615384615</v>
      </c>
      <c r="O19" s="21">
        <f>VLOOKUP(C19,'Arena A3 - N24'!C:O,13,FALSE)</f>
        <v>10</v>
      </c>
      <c r="P19" s="32"/>
    </row>
    <row r="20" spans="1:17" x14ac:dyDescent="0.2">
      <c r="A20" s="17" t="s">
        <v>15</v>
      </c>
      <c r="B20" s="29">
        <v>0.64930555555555558</v>
      </c>
      <c r="C20" s="76">
        <v>116</v>
      </c>
      <c r="D20" s="18" t="str">
        <f>VLOOKUP(C20,'Main Scores'!C:D,2,FALSE)</f>
        <v>Berkeley 2</v>
      </c>
      <c r="E20" s="18">
        <f>VLOOKUP(C20,'Main Scores'!C:E,3,FALSE)</f>
        <v>2</v>
      </c>
      <c r="F20" s="19" t="str">
        <f>VLOOKUP(C20,'Main Scores'!C:F,4,FALSE)</f>
        <v>Jackie Grose</v>
      </c>
      <c r="G20" s="18" t="str">
        <f>VLOOKUP(C20,'Main Scores'!C:G,5,FALSE)</f>
        <v>Gentle Warrior</v>
      </c>
      <c r="H20" s="20" t="str">
        <f>VLOOKUP(C20,'Main Scores'!C:H,6,FALSE)</f>
        <v>N30</v>
      </c>
      <c r="I20" s="20" t="s">
        <v>36</v>
      </c>
      <c r="J20" s="20" t="s">
        <v>37</v>
      </c>
      <c r="K20" s="21">
        <f>VLOOKUP(C20,'Main Scores'!C:K,9,FALSE)</f>
        <v>111.5</v>
      </c>
      <c r="L20" s="21">
        <f>VLOOKUP(C20,'Main Scores'!C:L,10,FALSE)</f>
        <v>50</v>
      </c>
      <c r="M20" s="21">
        <f>K20+L20</f>
        <v>161.5</v>
      </c>
      <c r="N20" s="50">
        <f>VLOOKUP(C20,'Main Scores'!C:N,12,FALSE)</f>
        <v>0.62115384615384617</v>
      </c>
      <c r="O20" s="21">
        <f>VLOOKUP(C20,'Arena A3 - N30'!C:O,13,FALSE)</f>
        <v>8</v>
      </c>
      <c r="P20" s="32"/>
    </row>
    <row r="21" spans="1:17" ht="15" x14ac:dyDescent="0.25">
      <c r="A21" s="17" t="s">
        <v>16</v>
      </c>
      <c r="B21" s="29">
        <v>0.61319444444444449</v>
      </c>
      <c r="C21" s="76">
        <v>124</v>
      </c>
      <c r="D21" s="18" t="str">
        <f>VLOOKUP(C21,'Main Scores'!C:D,2,FALSE)</f>
        <v>Berkeley 2</v>
      </c>
      <c r="E21" s="18">
        <f>VLOOKUP(C21,'Main Scores'!C:E,3,FALSE)</f>
        <v>2</v>
      </c>
      <c r="F21" s="19" t="str">
        <f>VLOOKUP(C21,'Main Scores'!C:F,4,FALSE)</f>
        <v>Joy Smart</v>
      </c>
      <c r="G21" s="18" t="str">
        <f>VLOOKUP(C21,'Main Scores'!C:G,5,FALSE)</f>
        <v>Peaches Blue Boy</v>
      </c>
      <c r="H21" s="20" t="str">
        <f>VLOOKUP(C21,'Main Scores'!C:H,6,FALSE)</f>
        <v>N34</v>
      </c>
      <c r="I21" s="20" t="s">
        <v>36</v>
      </c>
      <c r="J21" s="20" t="s">
        <v>39</v>
      </c>
      <c r="K21" s="21">
        <f>VLOOKUP(C21,'Main Scores'!C:K,9,FALSE)</f>
        <v>92</v>
      </c>
      <c r="L21" s="21">
        <f>VLOOKUP(C21,'Main Scores'!C:L,10,FALSE)</f>
        <v>52.5</v>
      </c>
      <c r="M21" s="21">
        <f>K21+L21</f>
        <v>144.5</v>
      </c>
      <c r="N21" s="50">
        <f>VLOOKUP(C21,'Main Scores'!C:N,12,FALSE)</f>
        <v>0.6020833333333333</v>
      </c>
      <c r="O21" s="75">
        <f>VLOOKUP(C21,'Arena A2 - N34'!C:O,13,FALSE)</f>
        <v>7</v>
      </c>
      <c r="P21" s="32"/>
    </row>
    <row r="22" spans="1:17" x14ac:dyDescent="0.2">
      <c r="A22" s="17"/>
      <c r="B22" s="29"/>
      <c r="C22" s="17"/>
      <c r="D22" s="18"/>
      <c r="E22" s="18"/>
      <c r="F22" s="19"/>
      <c r="G22" s="18"/>
      <c r="P22" s="32">
        <f>SMALL(O18:O21,1)+SMALL(O18:O21,2)+SMALL(O18:O21,3)</f>
        <v>18</v>
      </c>
    </row>
    <row r="23" spans="1:17" x14ac:dyDescent="0.2">
      <c r="A23" s="11" t="s">
        <v>15</v>
      </c>
      <c r="B23" s="28">
        <v>0.35694444444444445</v>
      </c>
      <c r="C23" s="76">
        <v>137</v>
      </c>
      <c r="D23" s="12" t="str">
        <f>VLOOKUP(C23,'Main Scores'!C:D,2,FALSE)</f>
        <v>Frampton</v>
      </c>
      <c r="E23" s="12" t="str">
        <f>VLOOKUP(C23,'Main Scores'!C:E,3,FALSE)</f>
        <v>Frampton</v>
      </c>
      <c r="F23" s="13" t="str">
        <f>VLOOKUP(C23,'Main Scores'!C:F,4,FALSE)</f>
        <v>Sally Miles</v>
      </c>
      <c r="G23" s="12" t="str">
        <f>VLOOKUP(C23,'Main Scores'!C:G,5,FALSE)</f>
        <v>Sidney Bay</v>
      </c>
      <c r="H23" s="14" t="str">
        <f>VLOOKUP(C23,'Main Scores'!C:H,6,FALSE)</f>
        <v>E45</v>
      </c>
      <c r="I23" s="14" t="s">
        <v>36</v>
      </c>
      <c r="J23" s="14" t="s">
        <v>38</v>
      </c>
      <c r="K23" s="15">
        <f>VLOOKUP(C23,'Main Scores'!C:K,9,FALSE)</f>
        <v>132</v>
      </c>
      <c r="L23" s="15">
        <f>VLOOKUP(C23,'Main Scores'!C:L,10,FALSE)</f>
        <v>52</v>
      </c>
      <c r="M23" s="15">
        <f>K23+L23</f>
        <v>184</v>
      </c>
      <c r="N23" s="49">
        <f>VLOOKUP(C23,'Main Scores'!C:N,12,FALSE)</f>
        <v>0.6344827586206897</v>
      </c>
      <c r="O23" s="15">
        <f>VLOOKUP(C23,'Arena 5 - E45'!C:O,13,FALSE)</f>
        <v>8</v>
      </c>
      <c r="P23" s="31"/>
    </row>
    <row r="24" spans="1:17" x14ac:dyDescent="0.2">
      <c r="A24" s="17" t="s">
        <v>16</v>
      </c>
      <c r="B24" s="29">
        <v>0.44097222222222227</v>
      </c>
      <c r="C24" s="76">
        <v>118</v>
      </c>
      <c r="D24" s="18" t="str">
        <f>VLOOKUP(C24,'Main Scores'!C:D,2,FALSE)</f>
        <v>Frampton</v>
      </c>
      <c r="E24" s="18" t="str">
        <f>VLOOKUP(C24,'Main Scores'!C:E,3,FALSE)</f>
        <v>Frampton</v>
      </c>
      <c r="F24" s="19" t="str">
        <f>VLOOKUP(C24,'Main Scores'!C:F,4,FALSE)</f>
        <v>Victoria Ashmead</v>
      </c>
      <c r="G24" s="18" t="str">
        <f>VLOOKUP(C24,'Main Scores'!C:G,5,FALSE)</f>
        <v>Tavarone</v>
      </c>
      <c r="H24" s="20" t="str">
        <f>VLOOKUP(C24,'Main Scores'!C:H,6,FALSE)</f>
        <v>N24</v>
      </c>
      <c r="I24" s="20" t="s">
        <v>36</v>
      </c>
      <c r="J24" s="20" t="s">
        <v>72</v>
      </c>
      <c r="K24" s="21">
        <f>VLOOKUP(C24,'Main Scores'!C:K,9,FALSE)</f>
        <v>112.5</v>
      </c>
      <c r="L24" s="21">
        <f>VLOOKUP(C24,'Main Scores'!C:L,10,FALSE)</f>
        <v>59.5</v>
      </c>
      <c r="M24" s="21">
        <f>K24+L24</f>
        <v>172</v>
      </c>
      <c r="N24" s="50">
        <f>VLOOKUP(C24,'Main Scores'!C:N,12,FALSE)</f>
        <v>0.66153846153846152</v>
      </c>
      <c r="O24" s="21">
        <f>VLOOKUP(C24,'Arena A3 - N24'!C:O,13,FALSE)</f>
        <v>6</v>
      </c>
      <c r="P24" s="32"/>
    </row>
    <row r="25" spans="1:17" x14ac:dyDescent="0.2">
      <c r="A25" s="17" t="s">
        <v>15</v>
      </c>
      <c r="B25" s="29">
        <v>0.55972222222222223</v>
      </c>
      <c r="C25" s="76">
        <v>119</v>
      </c>
      <c r="D25" s="18" t="str">
        <f>VLOOKUP(C25,'Main Scores'!C:D,2,FALSE)</f>
        <v>Frampton</v>
      </c>
      <c r="E25" s="18" t="str">
        <f>VLOOKUP(C25,'Main Scores'!C:E,3,FALSE)</f>
        <v>Frampton</v>
      </c>
      <c r="F25" s="19" t="str">
        <f>VLOOKUP(C25,'Main Scores'!C:F,4,FALSE)</f>
        <v>Charlotte Ashmead</v>
      </c>
      <c r="G25" s="18" t="str">
        <f>VLOOKUP(C25,'Main Scores'!C:G,5,FALSE)</f>
        <v>Eternity</v>
      </c>
      <c r="H25" s="20" t="str">
        <f>VLOOKUP(C25,'Main Scores'!C:H,6,FALSE)</f>
        <v>N30</v>
      </c>
      <c r="I25" s="20" t="s">
        <v>36</v>
      </c>
      <c r="J25" s="20" t="s">
        <v>37</v>
      </c>
      <c r="K25" s="21">
        <f>VLOOKUP(C25,'Main Scores'!C:K,9,FALSE)</f>
        <v>118</v>
      </c>
      <c r="L25" s="21">
        <f>VLOOKUP(C25,'Main Scores'!C:L,10,FALSE)</f>
        <v>53</v>
      </c>
      <c r="M25" s="21">
        <f>K25+L25</f>
        <v>171</v>
      </c>
      <c r="N25" s="50">
        <f>VLOOKUP(C25,'Main Scores'!C:N,12,FALSE)</f>
        <v>0.65769230769230769</v>
      </c>
      <c r="O25" s="21">
        <f>VLOOKUP(C25,'Arena A3 - N30'!C:O,13,FALSE)</f>
        <v>4</v>
      </c>
      <c r="P25" s="32"/>
    </row>
    <row r="26" spans="1:17" ht="15" x14ac:dyDescent="0.25">
      <c r="A26" s="17" t="s">
        <v>16</v>
      </c>
      <c r="B26" s="29">
        <v>0.61736111111111114</v>
      </c>
      <c r="C26" s="39">
        <v>0</v>
      </c>
      <c r="D26" s="18" t="e">
        <f>VLOOKUP(C26,'Main Scores'!C:D,2,FALSE)</f>
        <v>#N/A</v>
      </c>
      <c r="E26" s="18" t="e">
        <f>VLOOKUP(C26,'Main Scores'!C:E,3,FALSE)</f>
        <v>#N/A</v>
      </c>
      <c r="F26" s="19" t="e">
        <f>VLOOKUP(C26,'Main Scores'!C:F,4,FALSE)</f>
        <v>#N/A</v>
      </c>
      <c r="G26" s="18" t="e">
        <f>VLOOKUP(C26,'Main Scores'!C:G,5,FALSE)</f>
        <v>#N/A</v>
      </c>
      <c r="H26" s="20" t="e">
        <f>VLOOKUP(C26,'Main Scores'!C:H,6,FALSE)</f>
        <v>#N/A</v>
      </c>
      <c r="I26" s="20" t="s">
        <v>36</v>
      </c>
      <c r="J26" s="20" t="s">
        <v>39</v>
      </c>
      <c r="K26" s="21" t="e">
        <f>VLOOKUP(C26,'Main Scores'!C:K,9,FALSE)</f>
        <v>#N/A</v>
      </c>
      <c r="L26" s="21" t="e">
        <f>VLOOKUP(C26,'Main Scores'!C:L,10,FALSE)</f>
        <v>#N/A</v>
      </c>
      <c r="M26" s="21" t="e">
        <f>K26+L26</f>
        <v>#N/A</v>
      </c>
      <c r="N26" s="50" t="e">
        <f>VLOOKUP(C26,'Main Scores'!C:N,12,FALSE)</f>
        <v>#N/A</v>
      </c>
      <c r="O26" s="75" t="s">
        <v>330</v>
      </c>
      <c r="P26" s="32"/>
    </row>
    <row r="27" spans="1:17" x14ac:dyDescent="0.2">
      <c r="A27" s="23"/>
      <c r="B27" s="30"/>
      <c r="C27" s="41"/>
      <c r="D27" s="24"/>
      <c r="E27" s="24"/>
      <c r="F27" s="25"/>
      <c r="G27" s="24"/>
      <c r="H27" s="26"/>
      <c r="I27" s="26"/>
      <c r="J27" s="26"/>
      <c r="K27" s="27"/>
      <c r="L27" s="27"/>
      <c r="M27" s="27"/>
      <c r="N27" s="51"/>
      <c r="O27" s="27"/>
      <c r="P27" s="33">
        <f>SMALL(O23:O26,1)+SMALL(O23:O26,2)+SMALL(O23:O26,3)</f>
        <v>18</v>
      </c>
    </row>
    <row r="28" spans="1:17" x14ac:dyDescent="0.2">
      <c r="A28" s="17" t="s">
        <v>15</v>
      </c>
      <c r="B28" s="29">
        <v>0.36180555555555555</v>
      </c>
      <c r="C28" s="76">
        <v>138</v>
      </c>
      <c r="D28" s="12" t="str">
        <f>VLOOKUP(C28,'Main Scores'!C:D,2,FALSE)</f>
        <v>kennet vale Merlot</v>
      </c>
      <c r="E28" s="12" t="str">
        <f>VLOOKUP(C28,'Main Scores'!C:E,3,FALSE)</f>
        <v>Merlot</v>
      </c>
      <c r="F28" s="13" t="str">
        <f>VLOOKUP(C28,'Main Scores'!C:F,4,FALSE)</f>
        <v>Sophie Andrews</v>
      </c>
      <c r="G28" s="12" t="str">
        <f>VLOOKUP(C28,'Main Scores'!C:G,5,FALSE)</f>
        <v>Paytime II</v>
      </c>
      <c r="H28" s="14" t="str">
        <f>VLOOKUP(C28,'Main Scores'!C:H,6,FALSE)</f>
        <v>E45</v>
      </c>
      <c r="I28" s="14" t="s">
        <v>36</v>
      </c>
      <c r="J28" s="14" t="s">
        <v>38</v>
      </c>
      <c r="K28" s="15">
        <f>VLOOKUP(C28,'Main Scores'!C:K,9,FALSE)</f>
        <v>162</v>
      </c>
      <c r="L28" s="15">
        <f>VLOOKUP(C28,'Main Scores'!C:L,10,FALSE)</f>
        <v>65</v>
      </c>
      <c r="M28" s="15">
        <f>K28+L28</f>
        <v>227</v>
      </c>
      <c r="N28" s="49">
        <f>VLOOKUP(C28,'Main Scores'!C:N,12,FALSE)</f>
        <v>0.78275862068965518</v>
      </c>
      <c r="O28" s="15">
        <f>VLOOKUP(C28,'Arena 5 - E45'!C:O,13,FALSE)</f>
        <v>1</v>
      </c>
      <c r="P28" s="31"/>
    </row>
    <row r="29" spans="1:17" x14ac:dyDescent="0.2">
      <c r="A29" s="17" t="s">
        <v>16</v>
      </c>
      <c r="B29" s="29">
        <v>0.44513888888888892</v>
      </c>
      <c r="C29" s="76">
        <v>120</v>
      </c>
      <c r="D29" s="18" t="str">
        <f>VLOOKUP(C29,'Main Scores'!C:D,2,FALSE)</f>
        <v>kennet vale Merlot</v>
      </c>
      <c r="E29" s="18" t="str">
        <f>VLOOKUP(C29,'Main Scores'!C:E,3,FALSE)</f>
        <v>Merlot</v>
      </c>
      <c r="F29" s="19" t="str">
        <f>VLOOKUP(C29,'Main Scores'!C:F,4,FALSE)</f>
        <v>Justine Scott</v>
      </c>
      <c r="G29" s="18" t="str">
        <f>VLOOKUP(C29,'Main Scores'!C:G,5,FALSE)</f>
        <v>Bradleystoke</v>
      </c>
      <c r="H29" s="20" t="str">
        <f>VLOOKUP(C29,'Main Scores'!C:H,6,FALSE)</f>
        <v>N24</v>
      </c>
      <c r="I29" s="20" t="s">
        <v>36</v>
      </c>
      <c r="J29" s="20" t="s">
        <v>72</v>
      </c>
      <c r="K29" s="21">
        <f>VLOOKUP(C29,'Main Scores'!C:K,9,FALSE)</f>
        <v>111</v>
      </c>
      <c r="L29" s="21">
        <f>VLOOKUP(C29,'Main Scores'!C:L,10,FALSE)</f>
        <v>58</v>
      </c>
      <c r="M29" s="21">
        <f>K29+L29</f>
        <v>169</v>
      </c>
      <c r="N29" s="50">
        <f>VLOOKUP(C29,'Main Scores'!C:N,12,FALSE)</f>
        <v>0.65</v>
      </c>
      <c r="O29" s="21">
        <f>VLOOKUP(C29,'Arena A3 - N24'!C:O,13,FALSE)</f>
        <v>8</v>
      </c>
      <c r="P29" s="32"/>
    </row>
    <row r="30" spans="1:17" x14ac:dyDescent="0.2">
      <c r="A30" s="17" t="s">
        <v>15</v>
      </c>
      <c r="B30" s="29">
        <v>0.56458333333333333</v>
      </c>
      <c r="C30" s="76">
        <v>158</v>
      </c>
      <c r="D30" s="18" t="str">
        <f>VLOOKUP(C30,'Main Scores'!C:D,2,FALSE)</f>
        <v>kennet vale Merlot</v>
      </c>
      <c r="E30" s="18" t="str">
        <f>VLOOKUP(C30,'Main Scores'!C:E,3,FALSE)</f>
        <v>Merlot</v>
      </c>
      <c r="F30" s="19" t="str">
        <f>VLOOKUP(C30,'Main Scores'!C:F,4,FALSE)</f>
        <v>Kerry Emms</v>
      </c>
      <c r="G30" s="18" t="str">
        <f>VLOOKUP(C30,'Main Scores'!C:G,5,FALSE)</f>
        <v>Spiders Secret Weapon</v>
      </c>
      <c r="H30" s="20" t="str">
        <f>VLOOKUP(C30,'Main Scores'!C:H,6,FALSE)</f>
        <v>N30</v>
      </c>
      <c r="I30" s="20" t="s">
        <v>36</v>
      </c>
      <c r="J30" s="20" t="s">
        <v>37</v>
      </c>
      <c r="K30" s="21">
        <f>VLOOKUP(C30,'Main Scores'!C:K,9,FALSE)</f>
        <v>122.5</v>
      </c>
      <c r="L30" s="21">
        <f>VLOOKUP(C30,'Main Scores'!C:L,10,FALSE)</f>
        <v>59</v>
      </c>
      <c r="M30" s="21">
        <f>K30+L30</f>
        <v>181.5</v>
      </c>
      <c r="N30" s="50">
        <f>VLOOKUP(C30,'Main Scores'!C:N,12,FALSE)</f>
        <v>0.69807692307692304</v>
      </c>
      <c r="O30" s="21">
        <f>VLOOKUP(C30,'Arena A3 - N30'!C:O,13,FALSE)</f>
        <v>1</v>
      </c>
      <c r="P30" s="32"/>
      <c r="Q30" s="21" t="s">
        <v>344</v>
      </c>
    </row>
    <row r="31" spans="1:17" ht="15" x14ac:dyDescent="0.25">
      <c r="A31" s="17" t="s">
        <v>16</v>
      </c>
      <c r="B31" s="29">
        <v>0.62152777777777779</v>
      </c>
      <c r="C31" s="76">
        <v>125</v>
      </c>
      <c r="D31" s="18" t="str">
        <f>VLOOKUP(C31,'Main Scores'!C:D,2,FALSE)</f>
        <v>kennet vale Merlot</v>
      </c>
      <c r="E31" s="18" t="str">
        <f>VLOOKUP(C31,'Main Scores'!C:E,3,FALSE)</f>
        <v>Merlot</v>
      </c>
      <c r="F31" s="19" t="str">
        <f>VLOOKUP(C31,'Main Scores'!C:F,4,FALSE)</f>
        <v>Hannah Freeman</v>
      </c>
      <c r="G31" s="18" t="str">
        <f>VLOOKUP(C31,'Main Scores'!C:G,5,FALSE)</f>
        <v>Principle Espair</v>
      </c>
      <c r="H31" s="20" t="str">
        <f>VLOOKUP(C31,'Main Scores'!C:H,6,FALSE)</f>
        <v>N34</v>
      </c>
      <c r="I31" s="20" t="s">
        <v>36</v>
      </c>
      <c r="J31" s="20" t="s">
        <v>39</v>
      </c>
      <c r="K31" s="21">
        <f>VLOOKUP(C31,'Main Scores'!C:K,9,FALSE)</f>
        <v>97</v>
      </c>
      <c r="L31" s="21">
        <f>VLOOKUP(C31,'Main Scores'!C:L,10,FALSE)</f>
        <v>58.5</v>
      </c>
      <c r="M31" s="21">
        <f>K31+L31</f>
        <v>155.5</v>
      </c>
      <c r="N31" s="50">
        <f>VLOOKUP(C31,'Main Scores'!C:N,12,FALSE)</f>
        <v>0.6479166666666667</v>
      </c>
      <c r="O31" s="75">
        <f>VLOOKUP(C31,'Arena A2 - N34'!C:O,13,FALSE)</f>
        <v>5</v>
      </c>
      <c r="P31" s="32"/>
    </row>
    <row r="32" spans="1:17" x14ac:dyDescent="0.2">
      <c r="A32" s="17"/>
      <c r="B32" s="29"/>
      <c r="C32" s="17"/>
      <c r="D32" s="18"/>
      <c r="E32" s="18"/>
      <c r="F32" s="19"/>
      <c r="G32" s="18"/>
      <c r="P32" s="32">
        <f>SMALL(O28:O31,1)+SMALL(O28:O31,2)+SMALL(O28:O31,3)</f>
        <v>7</v>
      </c>
    </row>
    <row r="33" spans="1:17" x14ac:dyDescent="0.2">
      <c r="A33" s="11" t="s">
        <v>15</v>
      </c>
      <c r="B33" s="28">
        <v>0.40486111111111112</v>
      </c>
      <c r="C33" s="76">
        <v>139</v>
      </c>
      <c r="D33" s="12" t="str">
        <f>VLOOKUP(C33,'Main Scores'!C:D,2,FALSE)</f>
        <v>Kennet Vale Shiraz</v>
      </c>
      <c r="E33" s="12" t="str">
        <f>VLOOKUP(C33,'Main Scores'!C:E,3,FALSE)</f>
        <v>Shiraz</v>
      </c>
      <c r="F33" s="13" t="str">
        <f>VLOOKUP(C33,'Main Scores'!C:F,4,FALSE)</f>
        <v>Antonia Riley</v>
      </c>
      <c r="G33" s="12" t="str">
        <f>VLOOKUP(C33,'Main Scores'!C:G,5,FALSE)</f>
        <v>De Beers Darwin</v>
      </c>
      <c r="H33" s="14" t="str">
        <f>VLOOKUP(C33,'Main Scores'!C:H,6,FALSE)</f>
        <v>E45</v>
      </c>
      <c r="I33" s="14" t="s">
        <v>36</v>
      </c>
      <c r="J33" s="14" t="s">
        <v>38</v>
      </c>
      <c r="K33" s="15">
        <f>VLOOKUP(C33,'Main Scores'!C:K,9,FALSE)</f>
        <v>145</v>
      </c>
      <c r="L33" s="15">
        <f>VLOOKUP(C33,'Main Scores'!C:L,10,FALSE)</f>
        <v>59</v>
      </c>
      <c r="M33" s="15">
        <f>K33+L33</f>
        <v>204</v>
      </c>
      <c r="N33" s="49">
        <f>VLOOKUP(C33,'Main Scores'!C:N,12,FALSE)</f>
        <v>0.70344827586206893</v>
      </c>
      <c r="O33" s="15">
        <f>VLOOKUP(C33,'Arena 5 - E45'!C:O,13,FALSE)</f>
        <v>4</v>
      </c>
      <c r="P33" s="31"/>
    </row>
    <row r="34" spans="1:17" x14ac:dyDescent="0.2">
      <c r="A34" s="17" t="s">
        <v>16</v>
      </c>
      <c r="B34" s="29">
        <v>0.48472222222222222</v>
      </c>
      <c r="C34" s="76">
        <v>151</v>
      </c>
      <c r="D34" s="18" t="str">
        <f>VLOOKUP(C34,'Main Scores'!C:D,2,FALSE)</f>
        <v>Kennet Vale Shiraz</v>
      </c>
      <c r="E34" s="18" t="str">
        <f>VLOOKUP(C34,'Main Scores'!C:E,3,FALSE)</f>
        <v>Shiraz</v>
      </c>
      <c r="F34" s="19" t="str">
        <f>VLOOKUP(C34,'Main Scores'!C:F,4,FALSE)</f>
        <v>Becky Ormond</v>
      </c>
      <c r="G34" s="18" t="str">
        <f>VLOOKUP(C34,'Main Scores'!C:G,5,FALSE)</f>
        <v>Quarme Affaere</v>
      </c>
      <c r="H34" s="20" t="str">
        <f>VLOOKUP(C34,'Main Scores'!C:H,6,FALSE)</f>
        <v>N24</v>
      </c>
      <c r="I34" s="20" t="s">
        <v>36</v>
      </c>
      <c r="J34" s="20" t="s">
        <v>72</v>
      </c>
      <c r="K34" s="21">
        <f>VLOOKUP(C34,'Main Scores'!C:K,9,FALSE)</f>
        <v>106.5</v>
      </c>
      <c r="L34" s="21">
        <f>VLOOKUP(C34,'Main Scores'!C:L,10,FALSE)</f>
        <v>57.5</v>
      </c>
      <c r="M34" s="21">
        <f>K34+L34</f>
        <v>164</v>
      </c>
      <c r="N34" s="50">
        <f>VLOOKUP(C34,'Main Scores'!C:N,12,FALSE)</f>
        <v>0.63076923076923075</v>
      </c>
      <c r="O34" s="21">
        <f>VLOOKUP(C34,'Arena A3 - N24'!C:O,13,FALSE)</f>
        <v>11</v>
      </c>
      <c r="P34" s="32"/>
    </row>
    <row r="35" spans="1:17" x14ac:dyDescent="0.2">
      <c r="A35" s="17" t="s">
        <v>16</v>
      </c>
      <c r="B35" s="29">
        <v>0.65416666666666667</v>
      </c>
      <c r="C35" s="76">
        <v>159</v>
      </c>
      <c r="D35" s="18" t="str">
        <f>VLOOKUP(C35,'Main Scores'!C:D,2,FALSE)</f>
        <v>Kennet Vale Shiraz</v>
      </c>
      <c r="E35" s="18" t="str">
        <f>VLOOKUP(C35,'Main Scores'!C:E,3,FALSE)</f>
        <v>Shiraz</v>
      </c>
      <c r="F35" s="19" t="str">
        <f>VLOOKUP(C35,'Main Scores'!C:F,4,FALSE)</f>
        <v>Jane Austin</v>
      </c>
      <c r="G35" s="18" t="str">
        <f>VLOOKUP(C35,'Main Scores'!C:G,5,FALSE)</f>
        <v>Mumble</v>
      </c>
      <c r="H35" s="20" t="str">
        <f>VLOOKUP(C35,'Main Scores'!C:H,6,FALSE)</f>
        <v>N30</v>
      </c>
      <c r="I35" s="20" t="s">
        <v>36</v>
      </c>
      <c r="J35" s="20" t="s">
        <v>39</v>
      </c>
      <c r="K35" s="21">
        <f>VLOOKUP(C35,'Main Scores'!C:K,9,FALSE)</f>
        <v>110</v>
      </c>
      <c r="L35" s="21">
        <f>VLOOKUP(C35,'Main Scores'!C:L,10,FALSE)</f>
        <v>50</v>
      </c>
      <c r="M35" s="21">
        <f>K35+L35</f>
        <v>160</v>
      </c>
      <c r="N35" s="50">
        <f>VLOOKUP(C35,'Main Scores'!C:N,12,FALSE)</f>
        <v>0.61538461538461542</v>
      </c>
      <c r="O35" s="21">
        <f>VLOOKUP(C35,'Arena A3 - N30'!C:O,13,FALSE)</f>
        <v>10</v>
      </c>
      <c r="P35" s="32"/>
    </row>
    <row r="36" spans="1:17" ht="15" x14ac:dyDescent="0.25">
      <c r="A36" s="17" t="s">
        <v>15</v>
      </c>
      <c r="B36" s="29">
        <v>0.65902777777777777</v>
      </c>
      <c r="C36" s="76">
        <v>126</v>
      </c>
      <c r="D36" s="18" t="str">
        <f>VLOOKUP(C36,'Main Scores'!C:D,2,FALSE)</f>
        <v>Kennet Vale Shiraz</v>
      </c>
      <c r="E36" s="18" t="str">
        <f>VLOOKUP(C36,'Main Scores'!C:E,3,FALSE)</f>
        <v>Shiraz</v>
      </c>
      <c r="F36" s="19" t="str">
        <f>VLOOKUP(C36,'Main Scores'!C:F,4,FALSE)</f>
        <v>Sophie Meehan</v>
      </c>
      <c r="G36" s="18" t="str">
        <f>VLOOKUP(C36,'Main Scores'!C:G,5,FALSE)</f>
        <v>Mister Manchego</v>
      </c>
      <c r="H36" s="20" t="str">
        <f>VLOOKUP(C36,'Main Scores'!C:H,6,FALSE)</f>
        <v>N34</v>
      </c>
      <c r="I36" s="20" t="s">
        <v>36</v>
      </c>
      <c r="J36" s="20" t="s">
        <v>37</v>
      </c>
      <c r="K36" s="21">
        <f>VLOOKUP(C36,'Main Scores'!C:K,9,FALSE)</f>
        <v>82.5</v>
      </c>
      <c r="L36" s="21">
        <f>VLOOKUP(C36,'Main Scores'!C:L,10,FALSE)</f>
        <v>51</v>
      </c>
      <c r="M36" s="21">
        <f>K36+L36</f>
        <v>133.5</v>
      </c>
      <c r="N36" s="50">
        <f>VLOOKUP(C36,'Main Scores'!C:N,12,FALSE)</f>
        <v>0.55625000000000002</v>
      </c>
      <c r="O36" s="75">
        <f>VLOOKUP(C36,'Arena A2 - N34'!C:O,13,FALSE)</f>
        <v>8</v>
      </c>
      <c r="P36" s="32"/>
    </row>
    <row r="37" spans="1:17" x14ac:dyDescent="0.2">
      <c r="A37" s="23"/>
      <c r="B37" s="30"/>
      <c r="C37" s="41"/>
      <c r="D37" s="24"/>
      <c r="E37" s="24"/>
      <c r="F37" s="25"/>
      <c r="G37" s="24"/>
      <c r="H37" s="26"/>
      <c r="I37" s="26"/>
      <c r="J37" s="26"/>
      <c r="K37" s="27"/>
      <c r="L37" s="27"/>
      <c r="M37" s="27"/>
      <c r="N37" s="51" t="s">
        <v>80</v>
      </c>
      <c r="O37" s="70"/>
      <c r="P37" s="33">
        <f>SMALL(O33:O36,1)+SMALL(O33:O36,2)+SMALL(O33:O36,3)</f>
        <v>22</v>
      </c>
    </row>
    <row r="38" spans="1:17" x14ac:dyDescent="0.2">
      <c r="A38" s="17" t="s">
        <v>15</v>
      </c>
      <c r="B38" s="29">
        <v>0.34375</v>
      </c>
      <c r="C38" s="76">
        <v>140</v>
      </c>
      <c r="D38" s="12" t="str">
        <f>VLOOKUP(C38,'Main Scores'!C:D,2,FALSE)</f>
        <v>Kingsleaze</v>
      </c>
      <c r="E38" s="12" t="str">
        <f>VLOOKUP(C38,'Main Scores'!C:E,3,FALSE)</f>
        <v>Kingsleaze</v>
      </c>
      <c r="F38" s="13" t="str">
        <f>VLOOKUP(C38,'Main Scores'!C:F,4,FALSE)</f>
        <v>Sue Broyard</v>
      </c>
      <c r="G38" s="12" t="str">
        <f>VLOOKUP(C38,'Main Scores'!C:G,5,FALSE)</f>
        <v>Welton Jewel</v>
      </c>
      <c r="H38" s="14" t="str">
        <f>VLOOKUP(C38,'Main Scores'!C:H,6,FALSE)</f>
        <v>E45</v>
      </c>
      <c r="I38" s="14" t="s">
        <v>36</v>
      </c>
      <c r="J38" s="14" t="s">
        <v>38</v>
      </c>
      <c r="K38" s="15">
        <f>VLOOKUP(C38,'Main Scores'!C:K,9,FALSE)</f>
        <v>117</v>
      </c>
      <c r="L38" s="15">
        <f>VLOOKUP(C38,'Main Scores'!C:L,10,FALSE)</f>
        <v>46</v>
      </c>
      <c r="M38" s="15">
        <f>K38+L38</f>
        <v>163</v>
      </c>
      <c r="N38" s="49">
        <f>VLOOKUP(C38,'Main Scores'!C:N,12,FALSE)</f>
        <v>0.56206896551724139</v>
      </c>
      <c r="O38" s="15">
        <f>VLOOKUP(C38,'Arena 5 - E45'!C:O,13,FALSE)</f>
        <v>11</v>
      </c>
      <c r="P38" s="31"/>
    </row>
    <row r="39" spans="1:17" x14ac:dyDescent="0.2">
      <c r="A39" s="17" t="s">
        <v>16</v>
      </c>
      <c r="B39" s="29">
        <v>0.44930555555555557</v>
      </c>
      <c r="C39" s="76">
        <v>152</v>
      </c>
      <c r="D39" s="18" t="str">
        <f>VLOOKUP(C39,'Main Scores'!C:D,2,FALSE)</f>
        <v>Kingsleaze</v>
      </c>
      <c r="E39" s="18" t="str">
        <f>VLOOKUP(C39,'Main Scores'!C:E,3,FALSE)</f>
        <v>Kingsleaze</v>
      </c>
      <c r="F39" s="19" t="str">
        <f>VLOOKUP(C39,'Main Scores'!C:F,4,FALSE)</f>
        <v>Sue Ravenhill Hanley</v>
      </c>
      <c r="G39" s="18" t="str">
        <f>VLOOKUP(C39,'Main Scores'!C:G,5,FALSE)</f>
        <v>Perrots Hill</v>
      </c>
      <c r="H39" s="20" t="str">
        <f>VLOOKUP(C39,'Main Scores'!C:H,6,FALSE)</f>
        <v>N24</v>
      </c>
      <c r="I39" s="20" t="s">
        <v>36</v>
      </c>
      <c r="J39" s="20" t="s">
        <v>72</v>
      </c>
      <c r="K39" s="21">
        <f>VLOOKUP(C39,'Main Scores'!C:K,9,FALSE)</f>
        <v>114.5</v>
      </c>
      <c r="L39" s="21">
        <f>VLOOKUP(C39,'Main Scores'!C:L,10,FALSE)</f>
        <v>60</v>
      </c>
      <c r="M39" s="21">
        <f>K39+L39</f>
        <v>174.5</v>
      </c>
      <c r="N39" s="50">
        <f>VLOOKUP(C39,'Main Scores'!C:N,12,FALSE)</f>
        <v>0.6711538461538461</v>
      </c>
      <c r="O39" s="21">
        <f>VLOOKUP(C39,'Arena A3 - N24'!C:O,13,FALSE)</f>
        <v>3</v>
      </c>
      <c r="P39" s="32"/>
    </row>
    <row r="40" spans="1:17" x14ac:dyDescent="0.2">
      <c r="A40" s="17" t="s">
        <v>15</v>
      </c>
      <c r="B40" s="29">
        <v>0.58263888888888882</v>
      </c>
      <c r="C40" s="76">
        <v>160</v>
      </c>
      <c r="D40" s="18" t="str">
        <f>VLOOKUP(C40,'Main Scores'!C:D,2,FALSE)</f>
        <v>Kingsleaze</v>
      </c>
      <c r="E40" s="18" t="str">
        <f>VLOOKUP(C40,'Main Scores'!C:E,3,FALSE)</f>
        <v>Kingsleaze</v>
      </c>
      <c r="F40" s="19" t="str">
        <f>VLOOKUP(C40,'Main Scores'!C:F,4,FALSE)</f>
        <v>Francesca Dark</v>
      </c>
      <c r="G40" s="18" t="str">
        <f>VLOOKUP(C40,'Main Scores'!C:G,5,FALSE)</f>
        <v>The Last Fling</v>
      </c>
      <c r="H40" s="20" t="str">
        <f>VLOOKUP(C40,'Main Scores'!C:H,6,FALSE)</f>
        <v>N30</v>
      </c>
      <c r="I40" s="20" t="s">
        <v>36</v>
      </c>
      <c r="J40" s="20" t="s">
        <v>37</v>
      </c>
      <c r="K40" s="21">
        <f>VLOOKUP(C40,'Main Scores'!C:K,9,FALSE)</f>
        <v>122</v>
      </c>
      <c r="L40" s="21">
        <f>VLOOKUP(C40,'Main Scores'!C:L,10,FALSE)</f>
        <v>56</v>
      </c>
      <c r="M40" s="21">
        <f>K40+L40</f>
        <v>178</v>
      </c>
      <c r="N40" s="50">
        <f>VLOOKUP(C40,'Main Scores'!C:N,12,FALSE)</f>
        <v>0.68461538461538463</v>
      </c>
      <c r="O40" s="21">
        <v>2</v>
      </c>
      <c r="P40" s="32"/>
      <c r="Q40" s="21" t="s">
        <v>347</v>
      </c>
    </row>
    <row r="41" spans="1:17" ht="15" x14ac:dyDescent="0.25">
      <c r="A41" s="17" t="s">
        <v>16</v>
      </c>
      <c r="B41" s="29">
        <v>0.64444444444444449</v>
      </c>
      <c r="C41" s="76">
        <v>127</v>
      </c>
      <c r="D41" s="18" t="str">
        <f>VLOOKUP(C41,'Main Scores'!C:D,2,FALSE)</f>
        <v>Kingsleaze</v>
      </c>
      <c r="E41" s="18" t="str">
        <f>VLOOKUP(C41,'Main Scores'!C:E,3,FALSE)</f>
        <v>Kingsleaze</v>
      </c>
      <c r="F41" s="19" t="str">
        <f>VLOOKUP(C41,'Main Scores'!C:F,4,FALSE)</f>
        <v>Adrian Palmer</v>
      </c>
      <c r="G41" s="18" t="str">
        <f>VLOOKUP(C41,'Main Scores'!C:G,5,FALSE)</f>
        <v>Flashback III</v>
      </c>
      <c r="H41" s="20" t="str">
        <f>VLOOKUP(C41,'Main Scores'!C:H,6,FALSE)</f>
        <v>N34</v>
      </c>
      <c r="I41" s="20" t="s">
        <v>36</v>
      </c>
      <c r="J41" s="20" t="s">
        <v>39</v>
      </c>
      <c r="K41" s="21">
        <f>VLOOKUP(C41,'Main Scores'!C:K,9,FALSE)</f>
        <v>74</v>
      </c>
      <c r="L41" s="21">
        <f>VLOOKUP(C41,'Main Scores'!C:L,10,FALSE)</f>
        <v>45</v>
      </c>
      <c r="M41" s="21">
        <f>K41+L41</f>
        <v>119</v>
      </c>
      <c r="N41" s="50">
        <f>VLOOKUP(C41,'Main Scores'!C:N,12,FALSE)</f>
        <v>0.49583333333333335</v>
      </c>
      <c r="O41" s="75">
        <f>VLOOKUP(C41,'Arena A2 - N34'!C:O,13,FALSE)</f>
        <v>10</v>
      </c>
      <c r="P41" s="32"/>
    </row>
    <row r="42" spans="1:17" x14ac:dyDescent="0.2">
      <c r="A42" s="17"/>
      <c r="B42" s="29"/>
      <c r="C42" s="17"/>
      <c r="D42" s="18"/>
      <c r="E42" s="18"/>
      <c r="F42" s="19"/>
      <c r="G42" s="18"/>
      <c r="N42" s="50" t="s">
        <v>80</v>
      </c>
      <c r="O42" s="37"/>
      <c r="P42" s="33">
        <f>SMALL(O38:O41,1)+SMALL(O38:O41,2)+SMALL(O38:O41,3)</f>
        <v>15</v>
      </c>
    </row>
    <row r="43" spans="1:17" x14ac:dyDescent="0.2">
      <c r="A43" s="11" t="s">
        <v>15</v>
      </c>
      <c r="B43" s="28">
        <v>0.34791666666666665</v>
      </c>
      <c r="C43" s="76">
        <v>141</v>
      </c>
      <c r="D43" s="12" t="str">
        <f>VLOOKUP(C43,'Main Scores'!C:D,2,FALSE)</f>
        <v>Severn Vale</v>
      </c>
      <c r="E43" s="12" t="str">
        <f>VLOOKUP(C43,'Main Scores'!C:E,3,FALSE)</f>
        <v>Severn Vale</v>
      </c>
      <c r="F43" s="13" t="str">
        <f>VLOOKUP(C43,'Main Scores'!C:F,4,FALSE)</f>
        <v>Lucy Willcox</v>
      </c>
      <c r="G43" s="12" t="str">
        <f>VLOOKUP(C43,'Main Scores'!C:G,5,FALSE)</f>
        <v>Kalamari</v>
      </c>
      <c r="H43" s="14" t="str">
        <f>VLOOKUP(C43,'Main Scores'!C:H,6,FALSE)</f>
        <v>E45</v>
      </c>
      <c r="I43" s="14" t="s">
        <v>36</v>
      </c>
      <c r="J43" s="14" t="s">
        <v>38</v>
      </c>
      <c r="K43" s="15">
        <f>VLOOKUP(C43,'Main Scores'!C:K,9,FALSE)</f>
        <v>122.5</v>
      </c>
      <c r="L43" s="15">
        <f>VLOOKUP(C43,'Main Scores'!C:L,10,FALSE)</f>
        <v>50</v>
      </c>
      <c r="M43" s="15">
        <f>K43+L43</f>
        <v>172.5</v>
      </c>
      <c r="N43" s="49">
        <f>VLOOKUP(C43,'Main Scores'!C:N,12,FALSE)</f>
        <v>0.59482758620689657</v>
      </c>
      <c r="O43" s="15">
        <f>VLOOKUP(C43,'Arena 5 - E45'!C:O,13,FALSE)</f>
        <v>10</v>
      </c>
      <c r="P43" s="31"/>
    </row>
    <row r="44" spans="1:17" x14ac:dyDescent="0.2">
      <c r="A44" s="17" t="s">
        <v>16</v>
      </c>
      <c r="B44" s="29">
        <v>0.45347222222222222</v>
      </c>
      <c r="C44" s="76">
        <v>153</v>
      </c>
      <c r="D44" s="18" t="str">
        <f>VLOOKUP(C44,'Main Scores'!C:D,2,FALSE)</f>
        <v>Severn Vale</v>
      </c>
      <c r="E44" s="18" t="str">
        <f>VLOOKUP(C44,'Main Scores'!C:E,3,FALSE)</f>
        <v>Severn Vale</v>
      </c>
      <c r="F44" s="19" t="str">
        <f>VLOOKUP(C44,'Main Scores'!C:F,4,FALSE)</f>
        <v>Steph Carter</v>
      </c>
      <c r="G44" s="18" t="str">
        <f>VLOOKUP(C44,'Main Scores'!C:G,5,FALSE)</f>
        <v>Dear Alice</v>
      </c>
      <c r="H44" s="20" t="str">
        <f>VLOOKUP(C44,'Main Scores'!C:H,6,FALSE)</f>
        <v>N24</v>
      </c>
      <c r="I44" s="20" t="s">
        <v>36</v>
      </c>
      <c r="J44" s="20" t="s">
        <v>72</v>
      </c>
      <c r="K44" s="21">
        <f>VLOOKUP(C44,'Main Scores'!C:K,9,FALSE)</f>
        <v>111.5</v>
      </c>
      <c r="L44" s="21">
        <f>VLOOKUP(C44,'Main Scores'!C:L,10,FALSE)</f>
        <v>59.5</v>
      </c>
      <c r="M44" s="21">
        <f>K44+L44</f>
        <v>171</v>
      </c>
      <c r="N44" s="50">
        <f>VLOOKUP(C44,'Main Scores'!C:N,12,FALSE)</f>
        <v>0.65769230769230769</v>
      </c>
      <c r="O44" s="21">
        <f>VLOOKUP(C44,'Arena A3 - N24'!C:O,13,FALSE)</f>
        <v>7</v>
      </c>
      <c r="P44" s="32"/>
    </row>
    <row r="45" spans="1:17" x14ac:dyDescent="0.2">
      <c r="A45" s="17" t="s">
        <v>16</v>
      </c>
      <c r="B45" s="29">
        <v>0.64930555555555558</v>
      </c>
      <c r="C45" s="76">
        <v>161</v>
      </c>
      <c r="D45" s="18" t="str">
        <f>VLOOKUP(C45,'Main Scores'!C:D,2,FALSE)</f>
        <v>Severn Vale</v>
      </c>
      <c r="E45" s="18" t="str">
        <f>VLOOKUP(C45,'Main Scores'!C:E,3,FALSE)</f>
        <v>Severn Vale</v>
      </c>
      <c r="F45" s="19" t="str">
        <f>VLOOKUP(C45,'Main Scores'!C:F,4,FALSE)</f>
        <v>Tracey Allison</v>
      </c>
      <c r="G45" s="18" t="str">
        <f>VLOOKUP(C45,'Main Scores'!C:G,5,FALSE)</f>
        <v>Millenium II</v>
      </c>
      <c r="H45" s="20" t="str">
        <f>VLOOKUP(C45,'Main Scores'!C:H,6,FALSE)</f>
        <v>N30</v>
      </c>
      <c r="I45" s="20" t="s">
        <v>36</v>
      </c>
      <c r="J45" s="20" t="s">
        <v>39</v>
      </c>
      <c r="K45" s="21">
        <f>VLOOKUP(C45,'Main Scores'!C:K,9,FALSE)</f>
        <v>110.5</v>
      </c>
      <c r="L45" s="21">
        <f>VLOOKUP(C45,'Main Scores'!C:L,10,FALSE)</f>
        <v>50</v>
      </c>
      <c r="M45" s="21">
        <f>K45+L45</f>
        <v>160.5</v>
      </c>
      <c r="N45" s="50">
        <f>VLOOKUP(C45,'Main Scores'!C:N,12,FALSE)</f>
        <v>0.61730769230769234</v>
      </c>
      <c r="O45" s="21">
        <f>VLOOKUP(C45,'Arena A3 - N30'!C:O,13,FALSE)</f>
        <v>9</v>
      </c>
      <c r="P45" s="32"/>
    </row>
    <row r="46" spans="1:17" ht="15" x14ac:dyDescent="0.25">
      <c r="A46" s="17" t="s">
        <v>15</v>
      </c>
      <c r="B46" s="29">
        <v>0.58680555555555558</v>
      </c>
      <c r="C46" s="76">
        <v>128</v>
      </c>
      <c r="D46" s="18" t="str">
        <f>VLOOKUP(C46,'Main Scores'!C:D,2,FALSE)</f>
        <v>Severn Vale</v>
      </c>
      <c r="E46" s="18" t="str">
        <f>VLOOKUP(C46,'Main Scores'!C:E,3,FALSE)</f>
        <v>Severn Vale</v>
      </c>
      <c r="F46" s="19" t="str">
        <f>VLOOKUP(C46,'Main Scores'!C:F,4,FALSE)</f>
        <v>Sue Portch</v>
      </c>
      <c r="G46" s="18" t="str">
        <f>VLOOKUP(C46,'Main Scores'!C:G,5,FALSE)</f>
        <v>Newzflash</v>
      </c>
      <c r="H46" s="20" t="str">
        <f>VLOOKUP(C46,'Main Scores'!C:H,6,FALSE)</f>
        <v>N34</v>
      </c>
      <c r="I46" s="20" t="s">
        <v>36</v>
      </c>
      <c r="J46" s="20" t="s">
        <v>37</v>
      </c>
      <c r="K46" s="21">
        <f>VLOOKUP(C46,'Main Scores'!C:K,9,FALSE)</f>
        <v>105.5</v>
      </c>
      <c r="L46" s="21">
        <f>VLOOKUP(C46,'Main Scores'!C:L,10,FALSE)</f>
        <v>64.5</v>
      </c>
      <c r="M46" s="21">
        <f>K46+L46</f>
        <v>170</v>
      </c>
      <c r="N46" s="50">
        <f>VLOOKUP(C46,'Main Scores'!C:N,12,FALSE)</f>
        <v>0.70833333333333337</v>
      </c>
      <c r="O46" s="75">
        <f>VLOOKUP(C46,'Arena A2 - N34'!C:O,13,FALSE)</f>
        <v>2</v>
      </c>
      <c r="P46" s="32"/>
    </row>
    <row r="47" spans="1:17" x14ac:dyDescent="0.2">
      <c r="A47" s="23"/>
      <c r="B47" s="30"/>
      <c r="C47" s="41"/>
      <c r="D47" s="24"/>
      <c r="E47" s="24"/>
      <c r="F47" s="25"/>
      <c r="G47" s="24"/>
      <c r="H47" s="26"/>
      <c r="I47" s="26"/>
      <c r="J47" s="26"/>
      <c r="K47" s="27"/>
      <c r="L47" s="27"/>
      <c r="M47" s="27"/>
      <c r="N47" s="51"/>
      <c r="O47" s="27"/>
      <c r="P47" s="33">
        <f>SMALL(O43:O46,1)+SMALL(O43:O46,2)+SMALL(O43:O46,3)</f>
        <v>18</v>
      </c>
    </row>
    <row r="48" spans="1:17" x14ac:dyDescent="0.2">
      <c r="A48" s="17" t="s">
        <v>15</v>
      </c>
      <c r="B48" s="29">
        <v>0.3888888888888889</v>
      </c>
      <c r="C48" s="76">
        <v>142</v>
      </c>
      <c r="D48" s="12" t="str">
        <f>VLOOKUP(C48,'Main Scores'!C:D,2,FALSE)</f>
        <v>VWH</v>
      </c>
      <c r="E48" s="12" t="str">
        <f>VLOOKUP(C48,'Main Scores'!C:E,3,FALSE)</f>
        <v>VWH</v>
      </c>
      <c r="F48" s="13" t="str">
        <f>VLOOKUP(C48,'Main Scores'!C:F,4,FALSE)</f>
        <v>Jude Matthews</v>
      </c>
      <c r="G48" s="12" t="str">
        <f>VLOOKUP(C48,'Main Scores'!C:G,5,FALSE)</f>
        <v>Bendigo II</v>
      </c>
      <c r="H48" s="14" t="str">
        <f>VLOOKUP(C48,'Main Scores'!C:H,6,FALSE)</f>
        <v>E45</v>
      </c>
      <c r="I48" s="14" t="s">
        <v>36</v>
      </c>
      <c r="J48" s="14" t="s">
        <v>38</v>
      </c>
      <c r="K48" s="15">
        <f>VLOOKUP(C48,'Main Scores'!C:K,9,FALSE)</f>
        <v>134</v>
      </c>
      <c r="L48" s="15">
        <f>VLOOKUP(C48,'Main Scores'!C:L,10,FALSE)</f>
        <v>52</v>
      </c>
      <c r="M48" s="15">
        <f>K48+L48</f>
        <v>186</v>
      </c>
      <c r="N48" s="49">
        <f>VLOOKUP(C48,'Main Scores'!C:N,12,FALSE)</f>
        <v>0.64137931034482754</v>
      </c>
      <c r="O48" s="15">
        <f>VLOOKUP(C48,'Arena 5 - E45'!C:O,13,FALSE)</f>
        <v>7</v>
      </c>
      <c r="P48" s="31"/>
    </row>
    <row r="49" spans="1:17" x14ac:dyDescent="0.2">
      <c r="A49" s="17" t="s">
        <v>16</v>
      </c>
      <c r="B49" s="29">
        <v>0.40486111111111112</v>
      </c>
      <c r="C49" s="76">
        <v>155</v>
      </c>
      <c r="D49" s="18" t="str">
        <f>VLOOKUP(C49,'Main Scores'!C:D,2,FALSE)</f>
        <v>VWH</v>
      </c>
      <c r="E49" s="18" t="str">
        <f>VLOOKUP(C49,'Main Scores'!C:E,3,FALSE)</f>
        <v>VWH</v>
      </c>
      <c r="F49" s="19" t="str">
        <f>VLOOKUP(C49,'Main Scores'!C:F,4,FALSE)</f>
        <v>Becky Scammell</v>
      </c>
      <c r="G49" s="18" t="str">
        <f>VLOOKUP(C49,'Main Scores'!C:G,5,FALSE)</f>
        <v>Lexie</v>
      </c>
      <c r="H49" s="20" t="str">
        <f>VLOOKUP(C49,'Main Scores'!C:H,6,FALSE)</f>
        <v>N24</v>
      </c>
      <c r="I49" s="20" t="s">
        <v>36</v>
      </c>
      <c r="J49" s="20" t="s">
        <v>72</v>
      </c>
      <c r="K49" s="21">
        <f>VLOOKUP(C49,'Main Scores'!C:K,9,FALSE)</f>
        <v>97.5</v>
      </c>
      <c r="L49" s="21">
        <f>VLOOKUP(C49,'Main Scores'!C:L,10,FALSE)</f>
        <v>53.5</v>
      </c>
      <c r="M49" s="21">
        <f>K49+L49</f>
        <v>151</v>
      </c>
      <c r="N49" s="50">
        <f>VLOOKUP(C49,'Main Scores'!C:N,12,FALSE)</f>
        <v>0.58076923076923082</v>
      </c>
      <c r="O49" s="21">
        <f>VLOOKUP(C49,'Arena A3 - N24'!C:O,13,FALSE)</f>
        <v>12</v>
      </c>
      <c r="P49" s="32"/>
    </row>
    <row r="50" spans="1:17" x14ac:dyDescent="0.2">
      <c r="A50" s="17" t="s">
        <v>15</v>
      </c>
      <c r="B50" s="29">
        <v>0.54583333333333328</v>
      </c>
      <c r="C50" s="76">
        <v>162</v>
      </c>
      <c r="D50" s="18" t="str">
        <f>VLOOKUP(C50,'Main Scores'!C:D,2,FALSE)</f>
        <v>VWH</v>
      </c>
      <c r="E50" s="18" t="str">
        <f>VLOOKUP(C50,'Main Scores'!C:E,3,FALSE)</f>
        <v>VWH</v>
      </c>
      <c r="F50" s="19" t="str">
        <f>VLOOKUP(C50,'Main Scores'!C:F,4,FALSE)</f>
        <v>Marianna Gaussen</v>
      </c>
      <c r="G50" s="18" t="str">
        <f>VLOOKUP(C50,'Main Scores'!C:G,5,FALSE)</f>
        <v>Porta Dela</v>
      </c>
      <c r="H50" s="20" t="str">
        <f>VLOOKUP(C50,'Main Scores'!C:H,6,FALSE)</f>
        <v>N30</v>
      </c>
      <c r="I50" s="20" t="s">
        <v>36</v>
      </c>
      <c r="J50" s="20" t="s">
        <v>37</v>
      </c>
      <c r="K50" s="21">
        <f>VLOOKUP(C50,'Main Scores'!C:K,9,FALSE)</f>
        <v>121</v>
      </c>
      <c r="L50" s="21">
        <f>VLOOKUP(C50,'Main Scores'!C:L,10,FALSE)</f>
        <v>55</v>
      </c>
      <c r="M50" s="21">
        <f>K50+L50</f>
        <v>176</v>
      </c>
      <c r="N50" s="50">
        <f>VLOOKUP(C50,'Main Scores'!C:N,12,FALSE)</f>
        <v>0.67692307692307696</v>
      </c>
      <c r="O50" s="21">
        <f>VLOOKUP(C50,'Arena A3 - N30'!C:O,13,FALSE)</f>
        <v>3</v>
      </c>
      <c r="P50" s="32"/>
      <c r="Q50" s="21" t="s">
        <v>346</v>
      </c>
    </row>
    <row r="51" spans="1:17" ht="15" x14ac:dyDescent="0.25">
      <c r="A51" s="17" t="s">
        <v>16</v>
      </c>
      <c r="B51" s="29">
        <v>0.57777777777777783</v>
      </c>
      <c r="C51" s="76">
        <v>129</v>
      </c>
      <c r="D51" s="18" t="str">
        <f>VLOOKUP(C51,'Main Scores'!C:D,2,FALSE)</f>
        <v>VWH</v>
      </c>
      <c r="E51" s="18" t="str">
        <f>VLOOKUP(C51,'Main Scores'!C:E,3,FALSE)</f>
        <v>VWH</v>
      </c>
      <c r="F51" s="19" t="str">
        <f>VLOOKUP(C51,'Main Scores'!C:F,4,FALSE)</f>
        <v>Lynda King</v>
      </c>
      <c r="G51" s="18" t="str">
        <f>VLOOKUP(C51,'Main Scores'!C:G,5,FALSE)</f>
        <v>The Hit Man</v>
      </c>
      <c r="H51" s="20" t="str">
        <f>VLOOKUP(C51,'Main Scores'!C:H,6,FALSE)</f>
        <v>N34</v>
      </c>
      <c r="I51" s="20" t="s">
        <v>36</v>
      </c>
      <c r="J51" s="20" t="s">
        <v>39</v>
      </c>
      <c r="K51" s="21">
        <f>VLOOKUP(C51,'Main Scores'!C:K,9,FALSE)</f>
        <v>98</v>
      </c>
      <c r="L51" s="21">
        <f>VLOOKUP(C51,'Main Scores'!C:L,10,FALSE)</f>
        <v>61.5</v>
      </c>
      <c r="M51" s="21">
        <f>K51+L51</f>
        <v>159.5</v>
      </c>
      <c r="N51" s="50">
        <f>VLOOKUP(C51,'Main Scores'!C:N,12,FALSE)</f>
        <v>0.6645833333333333</v>
      </c>
      <c r="O51" s="75">
        <f>VLOOKUP(C51,'Arena A2 - N34'!C:O,13,FALSE)</f>
        <v>4</v>
      </c>
      <c r="P51" s="32"/>
    </row>
    <row r="52" spans="1:17" x14ac:dyDescent="0.2">
      <c r="A52" s="17"/>
      <c r="B52" s="29"/>
      <c r="C52" s="17"/>
      <c r="D52" s="18"/>
      <c r="E52" s="18"/>
      <c r="F52" s="19"/>
      <c r="G52" s="18"/>
      <c r="P52" s="32">
        <f>SMALL(O48:O51,1)+SMALL(O48:O51,2)+SMALL(O48:O51,3)</f>
        <v>14</v>
      </c>
    </row>
    <row r="53" spans="1:17" x14ac:dyDescent="0.2">
      <c r="A53" s="11" t="s">
        <v>15</v>
      </c>
      <c r="B53" s="28">
        <v>0.39374999999999999</v>
      </c>
      <c r="C53" s="76">
        <v>145</v>
      </c>
      <c r="D53" s="12" t="str">
        <f>VLOOKUP(C53,'Main Scores'!C:D,2,FALSE)</f>
        <v>Wessex Gold</v>
      </c>
      <c r="E53" s="12" t="str">
        <f>VLOOKUP(C53,'Main Scores'!C:E,3,FALSE)</f>
        <v>Wessex Gold</v>
      </c>
      <c r="F53" s="13" t="str">
        <f>VLOOKUP(C53,'Main Scores'!C:F,4,FALSE)</f>
        <v>Nicola Roach</v>
      </c>
      <c r="G53" s="12" t="str">
        <f>VLOOKUP(C53,'Main Scores'!C:G,5,FALSE)</f>
        <v>Cleos Pride</v>
      </c>
      <c r="H53" s="14" t="str">
        <f>VLOOKUP(C53,'Main Scores'!C:H,6,FALSE)</f>
        <v>E45</v>
      </c>
      <c r="I53" s="14" t="s">
        <v>36</v>
      </c>
      <c r="J53" s="14" t="s">
        <v>38</v>
      </c>
      <c r="K53" s="15">
        <f>VLOOKUP(C53,'Main Scores'!C:K,9,FALSE)</f>
        <v>150</v>
      </c>
      <c r="L53" s="15">
        <f>VLOOKUP(C53,'Main Scores'!C:L,10,FALSE)</f>
        <v>60</v>
      </c>
      <c r="M53" s="15">
        <f>K53+L53</f>
        <v>210</v>
      </c>
      <c r="N53" s="49">
        <f>VLOOKUP(C53,'Main Scores'!C:N,12,FALSE)</f>
        <v>0.72413793103448276</v>
      </c>
      <c r="O53" s="15">
        <v>2</v>
      </c>
      <c r="P53" s="31"/>
    </row>
    <row r="54" spans="1:17" x14ac:dyDescent="0.2">
      <c r="A54" s="17" t="s">
        <v>16</v>
      </c>
      <c r="B54" s="29">
        <v>0.40902777777777777</v>
      </c>
      <c r="C54" s="76">
        <v>156</v>
      </c>
      <c r="D54" s="18" t="str">
        <f>VLOOKUP(C54,'Main Scores'!C:D,2,FALSE)</f>
        <v>Wessex Gold</v>
      </c>
      <c r="E54" s="18" t="str">
        <f>VLOOKUP(C54,'Main Scores'!C:E,3,FALSE)</f>
        <v>Wessex Gold</v>
      </c>
      <c r="F54" s="19" t="str">
        <f>VLOOKUP(C54,'Main Scores'!C:F,4,FALSE)</f>
        <v>Claire Warman</v>
      </c>
      <c r="G54" s="18" t="str">
        <f>VLOOKUP(C54,'Main Scores'!C:G,5,FALSE)</f>
        <v>Carpachino</v>
      </c>
      <c r="H54" s="20" t="str">
        <f>VLOOKUP(C54,'Main Scores'!C:H,6,FALSE)</f>
        <v>N24</v>
      </c>
      <c r="I54" s="20" t="s">
        <v>36</v>
      </c>
      <c r="J54" s="20" t="s">
        <v>72</v>
      </c>
      <c r="K54" s="21">
        <f>VLOOKUP(C54,'Main Scores'!C:K,9,FALSE)</f>
        <v>113.5</v>
      </c>
      <c r="L54" s="21">
        <f>VLOOKUP(C54,'Main Scores'!C:L,10,FALSE)</f>
        <v>60.5</v>
      </c>
      <c r="M54" s="21">
        <f>K54+L54</f>
        <v>174</v>
      </c>
      <c r="N54" s="50">
        <f>VLOOKUP(C54,'Main Scores'!C:N,12,FALSE)</f>
        <v>0.66923076923076918</v>
      </c>
      <c r="O54" s="21">
        <f>VLOOKUP(C54,'Arena A3 - N24'!C:O,13,FALSE)</f>
        <v>5</v>
      </c>
      <c r="P54" s="32"/>
    </row>
    <row r="55" spans="1:17" x14ac:dyDescent="0.2">
      <c r="A55" s="17" t="s">
        <v>15</v>
      </c>
      <c r="B55" s="29">
        <v>0.55069444444444449</v>
      </c>
      <c r="C55" s="76">
        <v>163</v>
      </c>
      <c r="D55" s="18" t="str">
        <f>VLOOKUP(C55,'Main Scores'!C:D,2,FALSE)</f>
        <v>Wessex Gold</v>
      </c>
      <c r="E55" s="18" t="str">
        <f>VLOOKUP(C55,'Main Scores'!C:E,3,FALSE)</f>
        <v>Wessex Gold</v>
      </c>
      <c r="F55" s="19" t="str">
        <f>VLOOKUP(C55,'Main Scores'!C:F,4,FALSE)</f>
        <v>David Wood</v>
      </c>
      <c r="G55" s="18" t="str">
        <f>VLOOKUP(C55,'Main Scores'!C:G,5,FALSE)</f>
        <v>Fran</v>
      </c>
      <c r="H55" s="20" t="str">
        <f>VLOOKUP(C55,'Main Scores'!C:H,6,FALSE)</f>
        <v>N30</v>
      </c>
      <c r="I55" s="20" t="s">
        <v>36</v>
      </c>
      <c r="J55" s="20" t="s">
        <v>37</v>
      </c>
      <c r="K55" s="21">
        <f>VLOOKUP(C55,'Main Scores'!C:K,9,FALSE)</f>
        <v>115</v>
      </c>
      <c r="L55" s="21">
        <f>VLOOKUP(C55,'Main Scores'!C:L,10,FALSE)</f>
        <v>52</v>
      </c>
      <c r="M55" s="21">
        <f>K55+L55</f>
        <v>167</v>
      </c>
      <c r="N55" s="50">
        <f>VLOOKUP(C55,'Main Scores'!C:N,12,FALSE)</f>
        <v>0.64230769230769236</v>
      </c>
      <c r="O55" s="21">
        <f>VLOOKUP(C55,'Arena A3 - N30'!C:O,13,FALSE)</f>
        <v>7</v>
      </c>
      <c r="P55" s="32"/>
      <c r="Q55" s="21" t="s">
        <v>351</v>
      </c>
    </row>
    <row r="56" spans="1:17" ht="15" x14ac:dyDescent="0.25">
      <c r="A56" s="17" t="s">
        <v>16</v>
      </c>
      <c r="B56" s="29">
        <v>0.58263888888888882</v>
      </c>
      <c r="C56" s="76">
        <v>130</v>
      </c>
      <c r="D56" s="18" t="str">
        <f>VLOOKUP(C56,'Main Scores'!C:D,2,FALSE)</f>
        <v>Wessex Gold</v>
      </c>
      <c r="E56" s="18" t="str">
        <f>VLOOKUP(C56,'Main Scores'!C:E,3,FALSE)</f>
        <v>Wessex Gold</v>
      </c>
      <c r="F56" s="19" t="str">
        <f>VLOOKUP(C56,'Main Scores'!C:F,4,FALSE)</f>
        <v>Lisa Sterrow</v>
      </c>
      <c r="G56" s="18" t="str">
        <f>VLOOKUP(C56,'Main Scores'!C:G,5,FALSE)</f>
        <v>My Artful Dodger</v>
      </c>
      <c r="H56" s="20" t="str">
        <f>VLOOKUP(C56,'Main Scores'!C:H,6,FALSE)</f>
        <v>N34</v>
      </c>
      <c r="I56" s="20" t="s">
        <v>36</v>
      </c>
      <c r="J56" s="20" t="s">
        <v>39</v>
      </c>
      <c r="K56" s="21">
        <f>VLOOKUP(C56,'Main Scores'!C:K,9,FALSE)</f>
        <v>100</v>
      </c>
      <c r="L56" s="21">
        <f>VLOOKUP(C56,'Main Scores'!C:L,10,FALSE)</f>
        <v>64</v>
      </c>
      <c r="M56" s="21">
        <f>K56+L56</f>
        <v>164</v>
      </c>
      <c r="N56" s="50">
        <f>VLOOKUP(C56,'Main Scores'!C:N,12,FALSE)</f>
        <v>0.68333333333333335</v>
      </c>
      <c r="O56" s="75">
        <f>VLOOKUP(C56,'Arena A2 - N34'!C:O,13,FALSE)</f>
        <v>3</v>
      </c>
      <c r="P56" s="32"/>
    </row>
    <row r="57" spans="1:17" x14ac:dyDescent="0.2">
      <c r="A57" s="23"/>
      <c r="B57" s="30"/>
      <c r="C57" s="41"/>
      <c r="D57" s="24"/>
      <c r="E57" s="24"/>
      <c r="F57" s="25"/>
      <c r="G57" s="24"/>
      <c r="H57" s="26"/>
      <c r="I57" s="26"/>
      <c r="J57" s="26"/>
      <c r="K57" s="27"/>
      <c r="L57" s="27"/>
      <c r="M57" s="27"/>
      <c r="N57" s="51"/>
      <c r="O57" s="27"/>
      <c r="P57" s="33">
        <f>SMALL(O53:O56,1)+SMALL(O53:O56,2)+SMALL(O53:O56,3)</f>
        <v>10</v>
      </c>
    </row>
    <row r="58" spans="1:17" x14ac:dyDescent="0.2">
      <c r="B58" s="29"/>
      <c r="D58" s="18"/>
      <c r="E58" s="18"/>
      <c r="F58" s="19"/>
      <c r="G58" s="18"/>
    </row>
    <row r="59" spans="1:17" x14ac:dyDescent="0.2">
      <c r="B59" s="29"/>
      <c r="D59" s="18"/>
      <c r="E59" s="18"/>
      <c r="F59" s="19"/>
      <c r="G59" s="18"/>
    </row>
    <row r="60" spans="1:17" x14ac:dyDescent="0.2">
      <c r="B60" s="29"/>
      <c r="C60"/>
      <c r="D60"/>
      <c r="E60" s="18"/>
      <c r="F60" s="19"/>
      <c r="G60" s="18"/>
    </row>
    <row r="61" spans="1:17" x14ac:dyDescent="0.2">
      <c r="B61" s="29"/>
      <c r="C61"/>
      <c r="D61"/>
      <c r="E61" s="18"/>
      <c r="F61" s="19"/>
      <c r="G61" s="18"/>
    </row>
    <row r="62" spans="1:17" x14ac:dyDescent="0.2">
      <c r="B62" s="29"/>
      <c r="C62"/>
      <c r="D62"/>
      <c r="E62" s="18"/>
      <c r="F62" s="19"/>
      <c r="G62" s="18"/>
    </row>
    <row r="63" spans="1:17" x14ac:dyDescent="0.2">
      <c r="B63" s="29"/>
      <c r="C63"/>
      <c r="D63"/>
      <c r="E63" s="18"/>
      <c r="F63" s="19"/>
      <c r="G63" s="18"/>
    </row>
    <row r="64" spans="1:17" x14ac:dyDescent="0.2">
      <c r="B64" s="29"/>
      <c r="C64"/>
      <c r="D64"/>
      <c r="E64" s="18"/>
      <c r="F64" s="19"/>
      <c r="G64" s="18"/>
    </row>
    <row r="65" spans="2:7" x14ac:dyDescent="0.2">
      <c r="B65" s="29"/>
      <c r="C65"/>
      <c r="D65"/>
      <c r="E65" s="18"/>
      <c r="F65" s="19"/>
      <c r="G65" s="18"/>
    </row>
    <row r="66" spans="2:7" x14ac:dyDescent="0.2">
      <c r="B66" s="29"/>
      <c r="C66"/>
      <c r="D66"/>
      <c r="E66" s="18"/>
      <c r="F66" s="19"/>
      <c r="G66" s="18"/>
    </row>
    <row r="67" spans="2:7" x14ac:dyDescent="0.2">
      <c r="B67" s="29"/>
      <c r="C67"/>
      <c r="D67"/>
      <c r="E67" s="18"/>
      <c r="F67" s="19"/>
      <c r="G67" s="18"/>
    </row>
    <row r="68" spans="2:7" x14ac:dyDescent="0.2">
      <c r="B68" s="29"/>
      <c r="C68"/>
      <c r="D68"/>
      <c r="E68" s="18"/>
      <c r="F68" s="19"/>
      <c r="G68" s="18"/>
    </row>
    <row r="69" spans="2:7" x14ac:dyDescent="0.2">
      <c r="B69" s="29"/>
      <c r="C69"/>
      <c r="D69"/>
      <c r="E69" s="18"/>
      <c r="F69" s="19"/>
      <c r="G69" s="18"/>
    </row>
    <row r="70" spans="2:7" x14ac:dyDescent="0.2">
      <c r="B70" s="29"/>
      <c r="C70"/>
      <c r="D70"/>
      <c r="E70" s="18"/>
      <c r="F70" s="19"/>
      <c r="G70" s="18"/>
    </row>
    <row r="71" spans="2:7" x14ac:dyDescent="0.2">
      <c r="B71" s="29"/>
      <c r="D71" s="18"/>
      <c r="E71" s="18"/>
      <c r="F71" s="19"/>
      <c r="G71" s="18"/>
    </row>
    <row r="72" spans="2:7" x14ac:dyDescent="0.2">
      <c r="B72" s="29"/>
      <c r="D72" s="18"/>
      <c r="E72" s="18"/>
      <c r="F72" s="19"/>
      <c r="G72" s="18"/>
    </row>
    <row r="73" spans="2:7" x14ac:dyDescent="0.2">
      <c r="B73" s="29"/>
      <c r="D73" s="18"/>
      <c r="E73" s="18"/>
      <c r="F73" s="19"/>
      <c r="G73" s="18"/>
    </row>
    <row r="74" spans="2:7" x14ac:dyDescent="0.2">
      <c r="B74" s="29"/>
      <c r="D74" s="18"/>
      <c r="E74" s="18"/>
      <c r="F74" s="19"/>
      <c r="G74" s="18"/>
    </row>
    <row r="75" spans="2:7" x14ac:dyDescent="0.2">
      <c r="B75" s="29"/>
      <c r="D75" s="18"/>
      <c r="E75" s="18"/>
      <c r="F75" s="19"/>
      <c r="G75" s="18"/>
    </row>
    <row r="76" spans="2:7" x14ac:dyDescent="0.2">
      <c r="B76" s="29"/>
      <c r="D76" s="18"/>
      <c r="E76" s="18"/>
      <c r="F76" s="19"/>
      <c r="G76" s="18"/>
    </row>
    <row r="77" spans="2:7" x14ac:dyDescent="0.2">
      <c r="B77" s="29"/>
      <c r="D77" s="18"/>
      <c r="E77" s="18"/>
      <c r="F77" s="19"/>
      <c r="G77" s="18"/>
    </row>
    <row r="78" spans="2:7" x14ac:dyDescent="0.2">
      <c r="B78" s="29"/>
      <c r="D78" s="18"/>
      <c r="E78" s="18"/>
      <c r="F78" s="19"/>
      <c r="G78" s="18"/>
    </row>
    <row r="79" spans="2:7" x14ac:dyDescent="0.2">
      <c r="B79" s="29"/>
      <c r="D79" s="18"/>
      <c r="E79" s="18"/>
      <c r="F79" s="19"/>
      <c r="G79" s="18"/>
    </row>
    <row r="80" spans="2:7" x14ac:dyDescent="0.2">
      <c r="B80" s="29"/>
    </row>
  </sheetData>
  <autoFilter ref="A2:R80"/>
  <sortState ref="A2:R121">
    <sortCondition ref="D2:D121"/>
  </sortState>
  <phoneticPr fontId="9" type="noConversion"/>
  <pageMargins left="0.23622047244094491" right="0.23622047244094491" top="0.74803149606299213" bottom="0.74803149606299213" header="0.31496062992125984" footer="0.31496062992125984"/>
  <pageSetup paperSize="9" scale="6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65"/>
  <sheetViews>
    <sheetView topLeftCell="F1" workbookViewId="0">
      <pane ySplit="2" topLeftCell="A29" activePane="bottomLeft" state="frozen"/>
      <selection activeCell="G52" sqref="G52"/>
      <selection pane="bottomLeft" activeCell="O30" sqref="O30"/>
    </sheetView>
  </sheetViews>
  <sheetFormatPr defaultColWidth="8.75" defaultRowHeight="12.75" x14ac:dyDescent="0.2"/>
  <cols>
    <col min="1" max="1" width="8.625" style="39" hidden="1" customWidth="1"/>
    <col min="2" max="2" width="10" style="39" hidden="1" customWidth="1"/>
    <col min="3" max="3" width="9.375" style="39" customWidth="1"/>
    <col min="4" max="4" width="16.625" style="20" customWidth="1"/>
    <col min="5" max="5" width="10.25" style="20" customWidth="1"/>
    <col min="6" max="6" width="23.25" style="20" customWidth="1"/>
    <col min="7" max="7" width="25.375" style="20" customWidth="1"/>
    <col min="8" max="8" width="5.375" style="20" customWidth="1"/>
    <col min="9" max="9" width="12.125" style="20" hidden="1" customWidth="1"/>
    <col min="10" max="10" width="16.125" style="20" hidden="1" customWidth="1"/>
    <col min="11" max="11" width="10.375" style="21" hidden="1" customWidth="1"/>
    <col min="12" max="13" width="11.125" style="21" bestFit="1" customWidth="1"/>
    <col min="14" max="14" width="18.75" style="50" bestFit="1" customWidth="1"/>
    <col min="15" max="15" width="17.875" style="21" customWidth="1"/>
    <col min="16" max="16" width="15.375" style="21" bestFit="1" customWidth="1"/>
    <col min="17" max="16384" width="8.75" style="21"/>
  </cols>
  <sheetData>
    <row r="1" spans="1:18" x14ac:dyDescent="0.2">
      <c r="E1" s="69" t="s">
        <v>85</v>
      </c>
    </row>
    <row r="2" spans="1:18" s="37" customFormat="1" ht="13.5" thickBot="1" x14ac:dyDescent="0.25">
      <c r="A2" s="42" t="s">
        <v>14</v>
      </c>
      <c r="B2" s="43" t="s">
        <v>7</v>
      </c>
      <c r="C2" s="43" t="s">
        <v>6</v>
      </c>
      <c r="D2" s="44" t="s">
        <v>8</v>
      </c>
      <c r="E2" s="44" t="s">
        <v>10</v>
      </c>
      <c r="F2" s="44" t="s">
        <v>11</v>
      </c>
      <c r="G2" s="44" t="s">
        <v>12</v>
      </c>
      <c r="H2" s="44" t="s">
        <v>13</v>
      </c>
      <c r="I2" s="44" t="s">
        <v>9</v>
      </c>
      <c r="J2" s="44" t="s">
        <v>40</v>
      </c>
      <c r="K2" s="44" t="s">
        <v>74</v>
      </c>
      <c r="L2" s="45" t="s">
        <v>75</v>
      </c>
      <c r="M2" s="45" t="s">
        <v>76</v>
      </c>
      <c r="N2" s="48" t="s">
        <v>77</v>
      </c>
      <c r="O2" s="45" t="s">
        <v>81</v>
      </c>
      <c r="P2" s="46" t="s">
        <v>82</v>
      </c>
      <c r="Q2" s="37" t="s">
        <v>340</v>
      </c>
      <c r="R2" s="38"/>
    </row>
    <row r="3" spans="1:18" x14ac:dyDescent="0.2">
      <c r="A3" s="17" t="s">
        <v>15</v>
      </c>
      <c r="B3" s="29">
        <v>0.3659722222222222</v>
      </c>
      <c r="C3" s="116">
        <v>73</v>
      </c>
      <c r="D3" s="117" t="str">
        <f>VLOOKUP(C3,'Main Scores'!C:D,2,FALSE)</f>
        <v>Bath 1</v>
      </c>
      <c r="E3" s="117">
        <f>VLOOKUP(C3,'Main Scores'!C:E,3,FALSE)</f>
        <v>1</v>
      </c>
      <c r="F3" s="118" t="str">
        <f>VLOOKUP(C3,'Main Scores'!C:F,4,FALSE)</f>
        <v>Georgina Bryce</v>
      </c>
      <c r="G3" s="117" t="str">
        <f>VLOOKUP(C3,'Main Scores'!C:G,5,FALSE)</f>
        <v>Trefaldwin Dylan</v>
      </c>
      <c r="H3" s="119" t="str">
        <f>VLOOKUP(C3,'Main Scores'!C:H,6,FALSE)</f>
        <v>Nov RT</v>
      </c>
      <c r="I3" s="119" t="s">
        <v>36</v>
      </c>
      <c r="J3" s="119" t="s">
        <v>38</v>
      </c>
      <c r="K3" s="120">
        <f>VLOOKUP(C3,'Main Scores'!C:K,9,FALSE)</f>
        <v>73</v>
      </c>
      <c r="L3" s="120">
        <f>VLOOKUP(C3,'Main Scores'!C:L,10,FALSE)</f>
        <v>0</v>
      </c>
      <c r="M3" s="120">
        <f>K3+L3</f>
        <v>73</v>
      </c>
      <c r="N3" s="121">
        <f>VLOOKUP(C3,'Main Scores'!C:N,12,FALSE)</f>
        <v>0.66363636363636369</v>
      </c>
      <c r="O3" s="120">
        <f>VLOOKUP(C3,'Arena A4 - Novice RT'!C:O,13,FALSE)</f>
        <v>10</v>
      </c>
      <c r="P3" s="120"/>
      <c r="Q3" s="133"/>
    </row>
    <row r="4" spans="1:18" x14ac:dyDescent="0.2">
      <c r="A4" s="17" t="s">
        <v>16</v>
      </c>
      <c r="B4" s="29">
        <v>0.42291666666666666</v>
      </c>
      <c r="C4" s="123">
        <v>74</v>
      </c>
      <c r="D4" s="88" t="str">
        <f>VLOOKUP(C4,'Main Scores'!C:D,2,FALSE)</f>
        <v>Bath 1</v>
      </c>
      <c r="E4" s="88">
        <f>VLOOKUP(C4,'Main Scores'!C:E,3,FALSE)</f>
        <v>1</v>
      </c>
      <c r="F4" s="103" t="str">
        <f>VLOOKUP(C4,'Main Scores'!C:F,4,FALSE)</f>
        <v>Jenny Pickup</v>
      </c>
      <c r="G4" s="88" t="str">
        <f>VLOOKUP(C4,'Main Scores'!C:G,5,FALSE)</f>
        <v>Flightline Lucas</v>
      </c>
      <c r="H4" s="80" t="str">
        <f>VLOOKUP(C4,'Main Scores'!C:H,6,FALSE)</f>
        <v>Nov RT</v>
      </c>
      <c r="I4" s="80" t="s">
        <v>36</v>
      </c>
      <c r="J4" s="80" t="s">
        <v>72</v>
      </c>
      <c r="K4" s="81">
        <f>VLOOKUP(C4,'Main Scores'!C:K,9,FALSE)</f>
        <v>81</v>
      </c>
      <c r="L4" s="81">
        <f>VLOOKUP(C4,'Main Scores'!C:L,10,FALSE)</f>
        <v>0</v>
      </c>
      <c r="M4" s="81">
        <f>K4+L4</f>
        <v>81</v>
      </c>
      <c r="N4" s="82">
        <f>VLOOKUP(C4,'Main Scores'!C:N,12,FALSE)</f>
        <v>0.73636363636363633</v>
      </c>
      <c r="O4" s="81">
        <f>VLOOKUP(C4,'Arena A4 - Novice RT'!C:O,13,FALSE)</f>
        <v>7</v>
      </c>
      <c r="P4" s="81"/>
      <c r="Q4" s="134"/>
    </row>
    <row r="5" spans="1:18" x14ac:dyDescent="0.2">
      <c r="A5" s="17" t="s">
        <v>15</v>
      </c>
      <c r="B5" s="29">
        <v>0.56874999999999998</v>
      </c>
      <c r="C5" s="123">
        <v>71</v>
      </c>
      <c r="D5" s="88" t="str">
        <f>VLOOKUP(C5,'Main Scores'!C:D,2,FALSE)</f>
        <v>Bath 1</v>
      </c>
      <c r="E5" s="88">
        <f>VLOOKUP(C5,'Main Scores'!C:E,3,FALSE)</f>
        <v>1</v>
      </c>
      <c r="F5" s="103" t="str">
        <f>VLOOKUP(C5,'Main Scores'!C:F,4,FALSE)</f>
        <v>Gayle King</v>
      </c>
      <c r="G5" s="88" t="str">
        <f>VLOOKUP(C5,'Main Scores'!C:G,5,FALSE)</f>
        <v>Kingsthistle Darcy</v>
      </c>
      <c r="H5" s="80" t="str">
        <f>VLOOKUP(C5,'Main Scores'!C:H,6,FALSE)</f>
        <v>Prelim RT</v>
      </c>
      <c r="I5" s="80" t="s">
        <v>36</v>
      </c>
      <c r="J5" s="80" t="s">
        <v>37</v>
      </c>
      <c r="K5" s="81">
        <f>VLOOKUP(C5,'Main Scores'!C:K,9,FALSE)</f>
        <v>77</v>
      </c>
      <c r="L5" s="81">
        <f>VLOOKUP(C5,'Main Scores'!C:L,10,FALSE)</f>
        <v>0</v>
      </c>
      <c r="M5" s="81">
        <f>K5+L5</f>
        <v>77</v>
      </c>
      <c r="N5" s="82">
        <f>VLOOKUP(C5,'Main Scores'!C:N,12,FALSE)</f>
        <v>0.7</v>
      </c>
      <c r="O5" s="81">
        <f>VLOOKUP(C5,'Arena A4 - Prelim RT'!C:O,13,FALSE)</f>
        <v>4</v>
      </c>
      <c r="P5" s="81"/>
      <c r="Q5" s="134"/>
    </row>
    <row r="6" spans="1:18" x14ac:dyDescent="0.2">
      <c r="A6" s="17" t="s">
        <v>16</v>
      </c>
      <c r="B6" s="29">
        <v>0.55486111111111114</v>
      </c>
      <c r="C6" s="123">
        <v>72</v>
      </c>
      <c r="D6" s="88" t="str">
        <f>VLOOKUP(C6,'Main Scores'!C:D,2,FALSE)</f>
        <v>Bath 1</v>
      </c>
      <c r="E6" s="88">
        <f>VLOOKUP(C6,'Main Scores'!C:E,3,FALSE)</f>
        <v>1</v>
      </c>
      <c r="F6" s="103" t="str">
        <f>VLOOKUP(C6,'Main Scores'!C:F,4,FALSE)</f>
        <v>Stacey Martin</v>
      </c>
      <c r="G6" s="88" t="str">
        <f>VLOOKUP(C6,'Main Scores'!C:G,5,FALSE)</f>
        <v>Ladykillers Little John</v>
      </c>
      <c r="H6" s="80" t="str">
        <f>VLOOKUP(C6,'Main Scores'!C:H,6,FALSE)</f>
        <v>Prelim RT</v>
      </c>
      <c r="I6" s="80" t="s">
        <v>36</v>
      </c>
      <c r="J6" s="80" t="s">
        <v>39</v>
      </c>
      <c r="K6" s="81">
        <f>VLOOKUP(C6,'Main Scores'!C:K,9,FALSE)</f>
        <v>84</v>
      </c>
      <c r="L6" s="81">
        <f>VLOOKUP(C6,'Main Scores'!C:L,10,FALSE)</f>
        <v>0</v>
      </c>
      <c r="M6" s="81">
        <f>K6+L6</f>
        <v>84</v>
      </c>
      <c r="N6" s="82">
        <f>VLOOKUP(C6,'Main Scores'!C:N,12,FALSE)</f>
        <v>0.76363636363636367</v>
      </c>
      <c r="O6" s="81">
        <f>VLOOKUP(C6,'Arena A4 - Prelim RT'!C:O,13,FALSE)</f>
        <v>2</v>
      </c>
      <c r="P6" s="81"/>
      <c r="Q6" s="134" t="s">
        <v>345</v>
      </c>
    </row>
    <row r="7" spans="1:18" ht="13.5" thickBot="1" x14ac:dyDescent="0.25">
      <c r="A7" s="17"/>
      <c r="B7" s="29"/>
      <c r="C7" s="125"/>
      <c r="D7" s="126"/>
      <c r="E7" s="126"/>
      <c r="F7" s="127"/>
      <c r="G7" s="126"/>
      <c r="H7" s="128"/>
      <c r="I7" s="128"/>
      <c r="J7" s="128"/>
      <c r="K7" s="129"/>
      <c r="L7" s="129"/>
      <c r="M7" s="129"/>
      <c r="N7" s="130" t="s">
        <v>80</v>
      </c>
      <c r="O7" s="131"/>
      <c r="P7" s="129">
        <f>SMALL(O3:O6,1)+SMALL(O3:O6,2)+SMALL(O3:O6,3)</f>
        <v>13</v>
      </c>
      <c r="Q7" s="135"/>
    </row>
    <row r="8" spans="1:18" x14ac:dyDescent="0.2">
      <c r="A8" s="17" t="s">
        <v>15</v>
      </c>
      <c r="B8" s="29">
        <v>0.37083333333333335</v>
      </c>
      <c r="C8" s="116">
        <v>77</v>
      </c>
      <c r="D8" s="148" t="str">
        <f>VLOOKUP(C8,'Main Scores'!C:D,2,FALSE)</f>
        <v>Bath 2</v>
      </c>
      <c r="E8" s="146">
        <f>VLOOKUP(C8,'Main Scores'!C:E,3,FALSE)</f>
        <v>2</v>
      </c>
      <c r="F8" s="113" t="str">
        <f>VLOOKUP(C8,'Main Scores'!C:F,4,FALSE)</f>
        <v>Rachel James</v>
      </c>
      <c r="G8" s="112" t="str">
        <f>VLOOKUP(C8,'Main Scores'!C:G,5,FALSE)</f>
        <v>Alone</v>
      </c>
      <c r="H8" s="114" t="str">
        <f>VLOOKUP(C8,'Main Scores'!C:H,6,FALSE)</f>
        <v>Nov RT</v>
      </c>
      <c r="I8" s="114" t="s">
        <v>36</v>
      </c>
      <c r="J8" s="114" t="s">
        <v>38</v>
      </c>
      <c r="K8" s="33">
        <f>VLOOKUP(C8,'Main Scores'!C:K,9,FALSE)</f>
        <v>65.5</v>
      </c>
      <c r="L8" s="33">
        <f>VLOOKUP(C8,'Main Scores'!C:L,10,FALSE)</f>
        <v>0</v>
      </c>
      <c r="M8" s="33">
        <f>K8+L8</f>
        <v>65.5</v>
      </c>
      <c r="N8" s="115">
        <f>VLOOKUP(C8,'Main Scores'!C:N,12,FALSE)</f>
        <v>0.59545454545454546</v>
      </c>
      <c r="O8" s="33">
        <f>VLOOKUP(C8,'Arena A4 - Novice RT'!C:O,13,FALSE)</f>
        <v>14</v>
      </c>
      <c r="P8" s="33"/>
      <c r="Q8" s="147"/>
    </row>
    <row r="9" spans="1:18" x14ac:dyDescent="0.2">
      <c r="A9" s="17" t="s">
        <v>16</v>
      </c>
      <c r="B9" s="29">
        <v>0.42708333333333331</v>
      </c>
      <c r="C9" s="123">
        <v>78</v>
      </c>
      <c r="D9" s="149" t="str">
        <f>VLOOKUP(C9,'Main Scores'!C:D,2,FALSE)</f>
        <v>Bath 2</v>
      </c>
      <c r="E9" s="144">
        <f>VLOOKUP(C9,'Main Scores'!C:E,3,FALSE)</f>
        <v>2</v>
      </c>
      <c r="F9" s="103" t="str">
        <f>VLOOKUP(C9,'Main Scores'!C:F,4,FALSE)</f>
        <v>Jen Watkins</v>
      </c>
      <c r="G9" s="88" t="str">
        <f>VLOOKUP(C9,'Main Scores'!C:G,5,FALSE)</f>
        <v>Rolex free</v>
      </c>
      <c r="H9" s="80" t="str">
        <f>VLOOKUP(C9,'Main Scores'!C:H,6,FALSE)</f>
        <v>Nov RT</v>
      </c>
      <c r="I9" s="80" t="s">
        <v>36</v>
      </c>
      <c r="J9" s="80" t="s">
        <v>72</v>
      </c>
      <c r="K9" s="81">
        <f>VLOOKUP(C9,'Main Scores'!C:K,9,FALSE)</f>
        <v>70.5</v>
      </c>
      <c r="L9" s="81">
        <f>VLOOKUP(C9,'Main Scores'!C:L,10,FALSE)</f>
        <v>0</v>
      </c>
      <c r="M9" s="81">
        <f>K9+L9</f>
        <v>70.5</v>
      </c>
      <c r="N9" s="82">
        <f>VLOOKUP(C9,'Main Scores'!C:N,12,FALSE)</f>
        <v>0.64090909090909087</v>
      </c>
      <c r="O9" s="81">
        <f>VLOOKUP(C9,'Arena A4 - Novice RT'!C:O,13,FALSE)</f>
        <v>12</v>
      </c>
      <c r="P9" s="81"/>
      <c r="Q9" s="134"/>
    </row>
    <row r="10" spans="1:18" x14ac:dyDescent="0.2">
      <c r="A10" s="17" t="s">
        <v>15</v>
      </c>
      <c r="B10" s="29">
        <v>0.57361111111111118</v>
      </c>
      <c r="C10" s="123">
        <v>75</v>
      </c>
      <c r="D10" s="149" t="s">
        <v>2</v>
      </c>
      <c r="E10" s="144">
        <f>VLOOKUP(C10,'Main Scores'!C:E,3,FALSE)</f>
        <v>2</v>
      </c>
      <c r="F10" s="103" t="str">
        <f>VLOOKUP(C10,'Main Scores'!C:F,4,FALSE)</f>
        <v>Jo Rickets</v>
      </c>
      <c r="G10" s="88" t="str">
        <f>VLOOKUP(C10,'Main Scores'!C:G,5,FALSE)</f>
        <v>Cutton Lightning</v>
      </c>
      <c r="H10" s="80" t="str">
        <f>VLOOKUP(C10,'Main Scores'!C:H,6,FALSE)</f>
        <v>Prelim RT</v>
      </c>
      <c r="I10" s="80" t="s">
        <v>36</v>
      </c>
      <c r="J10" s="80" t="s">
        <v>37</v>
      </c>
      <c r="K10" s="81">
        <f>VLOOKUP(C10,'Main Scores'!C:K,9,FALSE)</f>
        <v>74</v>
      </c>
      <c r="L10" s="81">
        <f>VLOOKUP(C10,'Main Scores'!C:L,10,FALSE)</f>
        <v>0</v>
      </c>
      <c r="M10" s="81">
        <f>K10+L10</f>
        <v>74</v>
      </c>
      <c r="N10" s="82">
        <f>VLOOKUP(C10,'Main Scores'!C:N,12,FALSE)</f>
        <v>0.67272727272727273</v>
      </c>
      <c r="O10" s="81">
        <f>VLOOKUP(C10,'Arena A4 - Prelim RT'!C:O,13,FALSE)</f>
        <v>8</v>
      </c>
      <c r="P10" s="81"/>
      <c r="Q10" s="134" t="s">
        <v>347</v>
      </c>
    </row>
    <row r="11" spans="1:18" x14ac:dyDescent="0.2">
      <c r="A11" s="17" t="s">
        <v>16</v>
      </c>
      <c r="B11" s="29">
        <v>0.55972222222222223</v>
      </c>
      <c r="C11" s="123">
        <v>76</v>
      </c>
      <c r="D11" s="149" t="str">
        <f>VLOOKUP(C11,'Main Scores'!C:D,2,FALSE)</f>
        <v>Bath 2</v>
      </c>
      <c r="E11" s="144">
        <f>VLOOKUP(C11,'Main Scores'!C:E,3,FALSE)</f>
        <v>2</v>
      </c>
      <c r="F11" s="103" t="str">
        <f>VLOOKUP(C11,'Main Scores'!C:F,4,FALSE)</f>
        <v>Sally Gardiner</v>
      </c>
      <c r="G11" s="88" t="str">
        <f>VLOOKUP(C11,'Main Scores'!C:G,5,FALSE)</f>
        <v>Rufus Rocks</v>
      </c>
      <c r="H11" s="80" t="str">
        <f>VLOOKUP(C11,'Main Scores'!C:H,6,FALSE)</f>
        <v>Prelim RT</v>
      </c>
      <c r="I11" s="80" t="s">
        <v>36</v>
      </c>
      <c r="J11" s="80" t="s">
        <v>39</v>
      </c>
      <c r="K11" s="81">
        <f>VLOOKUP(C11,'Main Scores'!C:K,9,FALSE)</f>
        <v>76</v>
      </c>
      <c r="L11" s="81">
        <f>VLOOKUP(C11,'Main Scores'!C:L,10,FALSE)</f>
        <v>0</v>
      </c>
      <c r="M11" s="81">
        <f>K11+L11</f>
        <v>76</v>
      </c>
      <c r="N11" s="82">
        <f>VLOOKUP(C11,'Main Scores'!C:N,12,FALSE)</f>
        <v>0.69090909090909092</v>
      </c>
      <c r="O11" s="81">
        <f>VLOOKUP(C11,'Arena A4 - Prelim RT'!C:O,13,FALSE)</f>
        <v>5</v>
      </c>
      <c r="P11" s="81"/>
      <c r="Q11" s="134"/>
    </row>
    <row r="12" spans="1:18" ht="13.5" thickBot="1" x14ac:dyDescent="0.25">
      <c r="A12" s="17"/>
      <c r="B12" s="29"/>
      <c r="C12" s="125"/>
      <c r="D12" s="150"/>
      <c r="E12" s="145"/>
      <c r="F12" s="127"/>
      <c r="G12" s="126"/>
      <c r="H12" s="128"/>
      <c r="I12" s="128"/>
      <c r="J12" s="128"/>
      <c r="K12" s="129"/>
      <c r="L12" s="129"/>
      <c r="M12" s="129"/>
      <c r="N12" s="130" t="s">
        <v>80</v>
      </c>
      <c r="O12" s="129"/>
      <c r="P12" s="129">
        <f>SMALL(O8:O11,1)+SMALL(O8:O11,2)+SMALL(O8:O11,3)</f>
        <v>25</v>
      </c>
      <c r="Q12" s="135"/>
    </row>
    <row r="13" spans="1:18" x14ac:dyDescent="0.2">
      <c r="A13" s="11" t="s">
        <v>15</v>
      </c>
      <c r="B13" s="28">
        <v>0.375</v>
      </c>
      <c r="C13" s="116">
        <v>81</v>
      </c>
      <c r="D13" s="149" t="str">
        <f>VLOOKUP(C13,'Main Scores'!C:D,2,FALSE)</f>
        <v>Berkeley 1</v>
      </c>
      <c r="E13" s="143">
        <f>VLOOKUP(C13,'Main Scores'!C:E,3,FALSE)</f>
        <v>1</v>
      </c>
      <c r="F13" s="118" t="str">
        <f>VLOOKUP(C13,'Main Scores'!C:F,4,FALSE)</f>
        <v>Aimee Conlan</v>
      </c>
      <c r="G13" s="117" t="str">
        <f>VLOOKUP(C13,'Main Scores'!C:G,5,FALSE)</f>
        <v>Tricky Business</v>
      </c>
      <c r="H13" s="119" t="str">
        <f>VLOOKUP(C13,'Main Scores'!C:H,6,FALSE)</f>
        <v>Nov RT</v>
      </c>
      <c r="I13" s="119" t="s">
        <v>36</v>
      </c>
      <c r="J13" s="119" t="s">
        <v>38</v>
      </c>
      <c r="K13" s="120">
        <f>VLOOKUP(C13,'Main Scores'!C:K,9,FALSE)</f>
        <v>78.5</v>
      </c>
      <c r="L13" s="120">
        <f>VLOOKUP(C13,'Main Scores'!C:L,10,FALSE)</f>
        <v>0</v>
      </c>
      <c r="M13" s="120">
        <f>K13+L13</f>
        <v>78.5</v>
      </c>
      <c r="N13" s="121">
        <f>VLOOKUP(C13,'Main Scores'!C:N,12,FALSE)</f>
        <v>0.71363636363636362</v>
      </c>
      <c r="O13" s="120">
        <f>VLOOKUP(C13,'Arena A4 - Novice RT'!C:O,13,FALSE)</f>
        <v>8</v>
      </c>
      <c r="P13" s="120"/>
      <c r="Q13" s="133"/>
    </row>
    <row r="14" spans="1:18" x14ac:dyDescent="0.2">
      <c r="A14" s="17" t="s">
        <v>16</v>
      </c>
      <c r="B14" s="29">
        <v>0.43194444444444446</v>
      </c>
      <c r="C14" s="123">
        <v>82</v>
      </c>
      <c r="D14" s="149" t="str">
        <f>VLOOKUP(C14,'Main Scores'!C:D,2,FALSE)</f>
        <v>Berkeley 1</v>
      </c>
      <c r="E14" s="144">
        <f>VLOOKUP(C14,'Main Scores'!C:E,3,FALSE)</f>
        <v>1</v>
      </c>
      <c r="F14" s="103" t="str">
        <f>VLOOKUP(C14,'Main Scores'!C:F,4,FALSE)</f>
        <v>Jackie Grose</v>
      </c>
      <c r="G14" s="88" t="str">
        <f>VLOOKUP(C14,'Main Scores'!C:G,5,FALSE)</f>
        <v>Gentle Warrior</v>
      </c>
      <c r="H14" s="80" t="str">
        <f>VLOOKUP(C14,'Main Scores'!C:H,6,FALSE)</f>
        <v>Nov RT</v>
      </c>
      <c r="I14" s="80" t="s">
        <v>36</v>
      </c>
      <c r="J14" s="80" t="s">
        <v>72</v>
      </c>
      <c r="K14" s="81">
        <f>VLOOKUP(C14,'Main Scores'!C:K,9,FALSE)</f>
        <v>70.5</v>
      </c>
      <c r="L14" s="81">
        <f>VLOOKUP(C14,'Main Scores'!C:L,10,FALSE)</f>
        <v>0</v>
      </c>
      <c r="M14" s="81">
        <f>K14+L14</f>
        <v>70.5</v>
      </c>
      <c r="N14" s="82">
        <f>VLOOKUP(C14,'Main Scores'!C:N,12,FALSE)</f>
        <v>0.64090909090909087</v>
      </c>
      <c r="O14" s="81">
        <f>VLOOKUP(C14,'Arena A4 - Novice RT'!C:O,13,FALSE)</f>
        <v>13</v>
      </c>
      <c r="P14" s="81"/>
      <c r="Q14" s="134"/>
    </row>
    <row r="15" spans="1:18" x14ac:dyDescent="0.2">
      <c r="A15" s="17" t="s">
        <v>15</v>
      </c>
      <c r="B15" s="29">
        <v>0.57777777777777783</v>
      </c>
      <c r="C15" s="123">
        <v>79</v>
      </c>
      <c r="D15" s="149" t="str">
        <f>VLOOKUP(C15,'Main Scores'!C:D,2,FALSE)</f>
        <v>Berkeley 1</v>
      </c>
      <c r="E15" s="144">
        <f>VLOOKUP(C15,'Main Scores'!C:E,3,FALSE)</f>
        <v>1</v>
      </c>
      <c r="F15" s="103" t="str">
        <f>VLOOKUP(C15,'Main Scores'!C:F,4,FALSE)</f>
        <v>Michelle Hopton</v>
      </c>
      <c r="G15" s="88">
        <f>VLOOKUP(C15,'Main Scores'!C:G,5,FALSE)</f>
        <v>0</v>
      </c>
      <c r="H15" s="80" t="str">
        <f>VLOOKUP(C15,'Main Scores'!C:H,6,FALSE)</f>
        <v>Prelim RT</v>
      </c>
      <c r="I15" s="80" t="s">
        <v>36</v>
      </c>
      <c r="J15" s="80" t="s">
        <v>37</v>
      </c>
      <c r="K15" s="81">
        <f>VLOOKUP(C15,'Main Scores'!C:K,9,FALSE)</f>
        <v>63</v>
      </c>
      <c r="L15" s="81">
        <f>VLOOKUP(C15,'Main Scores'!C:L,10,FALSE)</f>
        <v>0</v>
      </c>
      <c r="M15" s="81">
        <f>K15+L15</f>
        <v>63</v>
      </c>
      <c r="N15" s="82">
        <f>VLOOKUP(C15,'Main Scores'!C:N,12,FALSE)</f>
        <v>0.57272727272727275</v>
      </c>
      <c r="O15" s="81">
        <f>VLOOKUP(C15,'Arena A4 - Prelim RT'!C:O,13,FALSE)</f>
        <v>14</v>
      </c>
      <c r="P15" s="81"/>
      <c r="Q15" s="134" t="s">
        <v>346</v>
      </c>
    </row>
    <row r="16" spans="1:18" x14ac:dyDescent="0.2">
      <c r="A16" s="17" t="s">
        <v>16</v>
      </c>
      <c r="B16" s="29">
        <v>0.56458333333333333</v>
      </c>
      <c r="C16" s="123">
        <v>80</v>
      </c>
      <c r="D16" s="149" t="str">
        <f>VLOOKUP(C16,'Main Scores'!C:D,2,FALSE)</f>
        <v>Berkeley 1</v>
      </c>
      <c r="E16" s="144">
        <f>VLOOKUP(C16,'Main Scores'!C:E,3,FALSE)</f>
        <v>1</v>
      </c>
      <c r="F16" s="103" t="str">
        <f>VLOOKUP(C16,'Main Scores'!C:F,4,FALSE)</f>
        <v>Fiona Hunt</v>
      </c>
      <c r="G16" s="88" t="str">
        <f>VLOOKUP(C16,'Main Scores'!C:G,5,FALSE)</f>
        <v>Miss Congeniality</v>
      </c>
      <c r="H16" s="80" t="str">
        <f>VLOOKUP(C16,'Main Scores'!C:H,6,FALSE)</f>
        <v>Prelim RT</v>
      </c>
      <c r="I16" s="80" t="s">
        <v>36</v>
      </c>
      <c r="J16" s="80" t="s">
        <v>39</v>
      </c>
      <c r="K16" s="81">
        <f>VLOOKUP(C16,'Main Scores'!C:K,9,FALSE)</f>
        <v>95</v>
      </c>
      <c r="L16" s="81">
        <f>VLOOKUP(C16,'Main Scores'!C:L,10,FALSE)</f>
        <v>0</v>
      </c>
      <c r="M16" s="81">
        <f>K16+L16</f>
        <v>95</v>
      </c>
      <c r="N16" s="82">
        <f>VLOOKUP(C16,'Main Scores'!C:N,12,FALSE)</f>
        <v>0.86363636363636365</v>
      </c>
      <c r="O16" s="81">
        <v>1</v>
      </c>
      <c r="P16" s="81"/>
      <c r="Q16" s="134"/>
    </row>
    <row r="17" spans="1:17" ht="13.5" thickBot="1" x14ac:dyDescent="0.25">
      <c r="A17" s="23"/>
      <c r="B17" s="30"/>
      <c r="C17" s="125"/>
      <c r="D17" s="150"/>
      <c r="E17" s="145"/>
      <c r="F17" s="127"/>
      <c r="G17" s="126"/>
      <c r="H17" s="128"/>
      <c r="I17" s="128"/>
      <c r="J17" s="128"/>
      <c r="K17" s="129"/>
      <c r="L17" s="129"/>
      <c r="M17" s="129"/>
      <c r="N17" s="130" t="s">
        <v>80</v>
      </c>
      <c r="O17" s="129"/>
      <c r="P17" s="129">
        <f>SMALL(O13:O16,1)+SMALL(O13:O16,2)+SMALL(O13:O16,3)</f>
        <v>22</v>
      </c>
      <c r="Q17" s="135"/>
    </row>
    <row r="18" spans="1:17" x14ac:dyDescent="0.2">
      <c r="A18" s="17" t="s">
        <v>15</v>
      </c>
      <c r="B18" s="29">
        <v>0.3527777777777778</v>
      </c>
      <c r="C18" s="116">
        <v>85</v>
      </c>
      <c r="D18" s="148" t="str">
        <f>VLOOKUP(C18,'Main Scores'!C:D,2,FALSE)</f>
        <v>Berkeley 2</v>
      </c>
      <c r="E18" s="143">
        <f>VLOOKUP(C18,'Main Scores'!C:E,3,FALSE)</f>
        <v>2</v>
      </c>
      <c r="F18" s="118" t="str">
        <f>VLOOKUP(C18,'Main Scores'!C:F,4,FALSE)</f>
        <v>Joy Smart</v>
      </c>
      <c r="G18" s="117" t="str">
        <f>VLOOKUP(C18,'Main Scores'!C:G,5,FALSE)</f>
        <v>Peaches Blue Boy</v>
      </c>
      <c r="H18" s="119" t="str">
        <f>VLOOKUP(C18,'Main Scores'!C:H,6,FALSE)</f>
        <v>Nov RT</v>
      </c>
      <c r="I18" s="119" t="s">
        <v>36</v>
      </c>
      <c r="J18" s="119" t="s">
        <v>38</v>
      </c>
      <c r="K18" s="120">
        <f>VLOOKUP(C18,'Main Scores'!C:K,9,FALSE)</f>
        <v>64</v>
      </c>
      <c r="L18" s="120">
        <f>VLOOKUP(C18,'Main Scores'!C:L,10,FALSE)</f>
        <v>0</v>
      </c>
      <c r="M18" s="120">
        <f>K18+L18</f>
        <v>64</v>
      </c>
      <c r="N18" s="121">
        <f>VLOOKUP(C18,'Main Scores'!C:N,12,FALSE)</f>
        <v>0.58181818181818179</v>
      </c>
      <c r="O18" s="120">
        <f>VLOOKUP(C18,'Arena A4 - Novice RT'!C:O,13,FALSE)</f>
        <v>15</v>
      </c>
      <c r="P18" s="120"/>
      <c r="Q18" s="133"/>
    </row>
    <row r="19" spans="1:17" x14ac:dyDescent="0.2">
      <c r="A19" s="17" t="s">
        <v>16</v>
      </c>
      <c r="B19" s="29">
        <v>0.43611111111111112</v>
      </c>
      <c r="C19" s="123">
        <v>86</v>
      </c>
      <c r="D19" s="149" t="str">
        <f>VLOOKUP(C19,'Main Scores'!C:D,2,FALSE)</f>
        <v>Berkeley 2</v>
      </c>
      <c r="E19" s="144">
        <f>VLOOKUP(C19,'Main Scores'!C:E,3,FALSE)</f>
        <v>2</v>
      </c>
      <c r="F19" s="103" t="str">
        <f>VLOOKUP(C19,'Main Scores'!C:F,4,FALSE)</f>
        <v>Sharon Moss</v>
      </c>
      <c r="G19" s="88" t="str">
        <f>VLOOKUP(C19,'Main Scores'!C:G,5,FALSE)</f>
        <v>?</v>
      </c>
      <c r="H19" s="80" t="str">
        <f>VLOOKUP(C19,'Main Scores'!C:H,6,FALSE)</f>
        <v>Nov RT</v>
      </c>
      <c r="I19" s="80" t="s">
        <v>36</v>
      </c>
      <c r="J19" s="80" t="s">
        <v>72</v>
      </c>
      <c r="K19" s="81">
        <f>VLOOKUP(C19,'Main Scores'!C:K,9,FALSE)</f>
        <v>94</v>
      </c>
      <c r="L19" s="81">
        <f>VLOOKUP(C19,'Main Scores'!C:L,10,FALSE)</f>
        <v>0</v>
      </c>
      <c r="M19" s="81">
        <f>K19+L19</f>
        <v>94</v>
      </c>
      <c r="N19" s="82">
        <f>VLOOKUP(C19,'Main Scores'!C:N,12,FALSE)</f>
        <v>0.8545454545454545</v>
      </c>
      <c r="O19" s="81">
        <f>VLOOKUP(C19,'Arena A4 - Novice RT'!C:O,13,FALSE)</f>
        <v>4</v>
      </c>
      <c r="P19" s="81"/>
      <c r="Q19" s="134"/>
    </row>
    <row r="20" spans="1:17" x14ac:dyDescent="0.2">
      <c r="A20" s="17" t="s">
        <v>15</v>
      </c>
      <c r="B20" s="29">
        <v>0.64930555555555558</v>
      </c>
      <c r="C20" s="123">
        <v>83</v>
      </c>
      <c r="D20" s="149" t="str">
        <f>VLOOKUP(C20,'Main Scores'!C:D,2,FALSE)</f>
        <v>Berkeley 2</v>
      </c>
      <c r="E20" s="144">
        <f>VLOOKUP(C20,'Main Scores'!C:E,3,FALSE)</f>
        <v>2</v>
      </c>
      <c r="F20" s="103" t="str">
        <f>VLOOKUP(C20,'Main Scores'!C:F,4,FALSE)</f>
        <v>Kathleen Griffiths</v>
      </c>
      <c r="G20" s="88" t="str">
        <f>VLOOKUP(C20,'Main Scores'!C:G,5,FALSE)</f>
        <v>Kiara</v>
      </c>
      <c r="H20" s="80" t="str">
        <f>VLOOKUP(C20,'Main Scores'!C:H,6,FALSE)</f>
        <v>Prelim RT</v>
      </c>
      <c r="I20" s="80" t="s">
        <v>36</v>
      </c>
      <c r="J20" s="80" t="s">
        <v>37</v>
      </c>
      <c r="K20" s="81">
        <f>VLOOKUP(C20,'Main Scores'!C:K,9,FALSE)</f>
        <v>74</v>
      </c>
      <c r="L20" s="81">
        <f>VLOOKUP(C20,'Main Scores'!C:L,10,FALSE)</f>
        <v>0</v>
      </c>
      <c r="M20" s="81">
        <f>K20+L20</f>
        <v>74</v>
      </c>
      <c r="N20" s="82">
        <f>VLOOKUP(C20,'Main Scores'!C:N,12,FALSE)</f>
        <v>0.67272727272727273</v>
      </c>
      <c r="O20" s="81">
        <f>VLOOKUP(C20,'Arena A4 - Prelim RT'!C:O,13,FALSE)</f>
        <v>8</v>
      </c>
      <c r="P20" s="81"/>
      <c r="Q20" s="134"/>
    </row>
    <row r="21" spans="1:17" x14ac:dyDescent="0.2">
      <c r="A21" s="17" t="s">
        <v>16</v>
      </c>
      <c r="B21" s="29">
        <v>0.61319444444444449</v>
      </c>
      <c r="C21" s="123">
        <v>84</v>
      </c>
      <c r="D21" s="149" t="str">
        <f>VLOOKUP(C21,'Main Scores'!C:D,2,FALSE)</f>
        <v>Berkeley 2</v>
      </c>
      <c r="E21" s="144">
        <f>VLOOKUP(C21,'Main Scores'!C:E,3,FALSE)</f>
        <v>2</v>
      </c>
      <c r="F21" s="103" t="str">
        <f>VLOOKUP(C21,'Main Scores'!C:F,4,FALSE)</f>
        <v xml:space="preserve">Rachel Coke </v>
      </c>
      <c r="G21" s="88" t="str">
        <f>VLOOKUP(C21,'Main Scores'!C:G,5,FALSE)</f>
        <v>Willow The Wisp</v>
      </c>
      <c r="H21" s="80" t="str">
        <f>VLOOKUP(C21,'Main Scores'!C:H,6,FALSE)</f>
        <v>Prelim RT</v>
      </c>
      <c r="I21" s="80" t="s">
        <v>36</v>
      </c>
      <c r="J21" s="80" t="s">
        <v>39</v>
      </c>
      <c r="K21" s="81">
        <f>VLOOKUP(C21,'Main Scores'!C:K,9,FALSE)</f>
        <v>61.5</v>
      </c>
      <c r="L21" s="81">
        <f>VLOOKUP(C21,'Main Scores'!C:L,10,FALSE)</f>
        <v>0</v>
      </c>
      <c r="M21" s="81">
        <f>K21+L21</f>
        <v>61.5</v>
      </c>
      <c r="N21" s="82">
        <f>VLOOKUP(C21,'Main Scores'!C:N,12,FALSE)</f>
        <v>0.55909090909090908</v>
      </c>
      <c r="O21" s="81">
        <f>VLOOKUP(C21,'Arena A4 - Prelim RT'!C:O,13,FALSE)</f>
        <v>15</v>
      </c>
      <c r="P21" s="81"/>
      <c r="Q21" s="134"/>
    </row>
    <row r="22" spans="1:17" ht="13.5" thickBot="1" x14ac:dyDescent="0.25">
      <c r="A22" s="17"/>
      <c r="B22" s="29"/>
      <c r="C22" s="125"/>
      <c r="D22" s="150"/>
      <c r="E22" s="145"/>
      <c r="F22" s="127"/>
      <c r="G22" s="126"/>
      <c r="H22" s="128"/>
      <c r="I22" s="128"/>
      <c r="J22" s="128"/>
      <c r="K22" s="129"/>
      <c r="L22" s="129"/>
      <c r="M22" s="129"/>
      <c r="N22" s="130" t="s">
        <v>80</v>
      </c>
      <c r="O22" s="129"/>
      <c r="P22" s="129">
        <f>SMALL(O18:O21,1)+SMALL(O18:O21,2)+SMALL(O18:O21,3)</f>
        <v>27</v>
      </c>
      <c r="Q22" s="135"/>
    </row>
    <row r="23" spans="1:17" x14ac:dyDescent="0.2">
      <c r="A23" s="11" t="s">
        <v>15</v>
      </c>
      <c r="B23" s="28">
        <v>0.35694444444444445</v>
      </c>
      <c r="C23" s="116">
        <v>89</v>
      </c>
      <c r="D23" s="148" t="str">
        <f>VLOOKUP(C23,'Main Scores'!C:D,2,FALSE)</f>
        <v>Cotswold Edge RC</v>
      </c>
      <c r="E23" s="143" t="str">
        <f>VLOOKUP(C23,'Main Scores'!C:E,3,FALSE)</f>
        <v>Cotswold Edge</v>
      </c>
      <c r="F23" s="118" t="str">
        <f>VLOOKUP(C23,'Main Scores'!C:F,4,FALSE)</f>
        <v>Chris Clark</v>
      </c>
      <c r="G23" s="117" t="str">
        <f>VLOOKUP(C23,'Main Scores'!C:G,5,FALSE)</f>
        <v>Croesnant Carad OG</v>
      </c>
      <c r="H23" s="119" t="str">
        <f>VLOOKUP(C23,'Main Scores'!C:H,6,FALSE)</f>
        <v>Nov RT</v>
      </c>
      <c r="I23" s="119" t="s">
        <v>36</v>
      </c>
      <c r="J23" s="119" t="s">
        <v>38</v>
      </c>
      <c r="K23" s="120">
        <f>VLOOKUP(C23,'Main Scores'!C:K,9,FALSE)</f>
        <v>81.5</v>
      </c>
      <c r="L23" s="120">
        <f>VLOOKUP(C23,'Main Scores'!C:L,10,FALSE)</f>
        <v>0</v>
      </c>
      <c r="M23" s="120">
        <f>K23+L23</f>
        <v>81.5</v>
      </c>
      <c r="N23" s="121">
        <f>VLOOKUP(C23,'Main Scores'!C:N,12,FALSE)</f>
        <v>0.74090909090909096</v>
      </c>
      <c r="O23" s="120">
        <f>VLOOKUP(C23,'Arena A4 - Novice RT'!C:O,13,FALSE)</f>
        <v>6</v>
      </c>
      <c r="P23" s="120"/>
      <c r="Q23" s="133"/>
    </row>
    <row r="24" spans="1:17" x14ac:dyDescent="0.2">
      <c r="A24" s="17" t="s">
        <v>16</v>
      </c>
      <c r="B24" s="29">
        <v>0.44097222222222227</v>
      </c>
      <c r="C24" s="123">
        <v>90</v>
      </c>
      <c r="D24" s="149" t="str">
        <f>VLOOKUP(C24,'Main Scores'!C:D,2,FALSE)</f>
        <v>Cotswold Edge RC</v>
      </c>
      <c r="E24" s="144" t="str">
        <f>VLOOKUP(C24,'Main Scores'!C:E,3,FALSE)</f>
        <v>Cotswold Edge</v>
      </c>
      <c r="F24" s="103" t="str">
        <f>VLOOKUP(C24,'Main Scores'!C:F,4,FALSE)</f>
        <v>Rachel Tuck</v>
      </c>
      <c r="G24" s="88" t="str">
        <f>VLOOKUP(C24,'Main Scores'!C:G,5,FALSE)</f>
        <v>Kilcakill Kylie</v>
      </c>
      <c r="H24" s="80" t="str">
        <f>VLOOKUP(C24,'Main Scores'!C:H,6,FALSE)</f>
        <v>Nov RT</v>
      </c>
      <c r="I24" s="80" t="s">
        <v>36</v>
      </c>
      <c r="J24" s="80" t="s">
        <v>72</v>
      </c>
      <c r="K24" s="81">
        <f>VLOOKUP(C24,'Main Scores'!C:K,9,FALSE)</f>
        <v>81.5</v>
      </c>
      <c r="L24" s="81">
        <f>VLOOKUP(C24,'Main Scores'!C:L,10,FALSE)</f>
        <v>0</v>
      </c>
      <c r="M24" s="81">
        <f>K24+L24</f>
        <v>81.5</v>
      </c>
      <c r="N24" s="82">
        <f>VLOOKUP(C24,'Main Scores'!C:N,12,FALSE)</f>
        <v>0.74090909090909096</v>
      </c>
      <c r="O24" s="81">
        <f>VLOOKUP(C24,'Arena A4 - Novice RT'!C:O,13,FALSE)</f>
        <v>6</v>
      </c>
      <c r="P24" s="81"/>
      <c r="Q24" s="134"/>
    </row>
    <row r="25" spans="1:17" x14ac:dyDescent="0.2">
      <c r="A25" s="17" t="s">
        <v>15</v>
      </c>
      <c r="B25" s="29">
        <v>0.55972222222222223</v>
      </c>
      <c r="C25" s="123">
        <v>87</v>
      </c>
      <c r="D25" s="149" t="str">
        <f>VLOOKUP(C25,'Main Scores'!C:D,2,FALSE)</f>
        <v>Cotswold Edge RC</v>
      </c>
      <c r="E25" s="144" t="str">
        <f>VLOOKUP(C25,'Main Scores'!C:E,3,FALSE)</f>
        <v>Cotswold Edge</v>
      </c>
      <c r="F25" s="103" t="str">
        <f>VLOOKUP(C25,'Main Scores'!C:F,4,FALSE)</f>
        <v>Sophie Thompson</v>
      </c>
      <c r="G25" s="88">
        <f>VLOOKUP(C25,'Main Scores'!C:G,5,FALSE)</f>
        <v>0</v>
      </c>
      <c r="H25" s="80" t="str">
        <f>VLOOKUP(C25,'Main Scores'!C:H,6,FALSE)</f>
        <v>Prelim RT</v>
      </c>
      <c r="I25" s="80" t="s">
        <v>36</v>
      </c>
      <c r="J25" s="80" t="s">
        <v>37</v>
      </c>
      <c r="K25" s="81">
        <f>VLOOKUP(C25,'Main Scores'!C:K,9,FALSE)</f>
        <v>0</v>
      </c>
      <c r="L25" s="81">
        <f>VLOOKUP(C25,'Main Scores'!C:L,10,FALSE)</f>
        <v>0</v>
      </c>
      <c r="M25" s="81">
        <f>K25+L25</f>
        <v>0</v>
      </c>
      <c r="N25" s="82" t="e">
        <f>VLOOKUP(C25,'Main Scores'!C:N,12,FALSE)</f>
        <v>#VALUE!</v>
      </c>
      <c r="O25" s="81" t="s">
        <v>330</v>
      </c>
      <c r="P25" s="81"/>
      <c r="Q25" s="134" t="s">
        <v>352</v>
      </c>
    </row>
    <row r="26" spans="1:17" x14ac:dyDescent="0.2">
      <c r="A26" s="17" t="s">
        <v>16</v>
      </c>
      <c r="B26" s="29">
        <v>0.61736111111111114</v>
      </c>
      <c r="C26" s="123">
        <v>88</v>
      </c>
      <c r="D26" s="149" t="str">
        <f>VLOOKUP(C26,'Main Scores'!C:D,2,FALSE)</f>
        <v>Cotswold Edge RC</v>
      </c>
      <c r="E26" s="144" t="str">
        <f>VLOOKUP(C26,'Main Scores'!C:E,3,FALSE)</f>
        <v>Cotswold Edge</v>
      </c>
      <c r="F26" s="103" t="str">
        <f>VLOOKUP(C26,'Main Scores'!C:F,4,FALSE)</f>
        <v>Gemma Allan</v>
      </c>
      <c r="G26" s="88" t="str">
        <f>VLOOKUP(C26,'Main Scores'!C:G,5,FALSE)</f>
        <v>Laurens Pride</v>
      </c>
      <c r="H26" s="80" t="str">
        <f>VLOOKUP(C26,'Main Scores'!C:H,6,FALSE)</f>
        <v>Prelim RT</v>
      </c>
      <c r="I26" s="80" t="s">
        <v>36</v>
      </c>
      <c r="J26" s="80" t="s">
        <v>39</v>
      </c>
      <c r="K26" s="81">
        <f>VLOOKUP(C26,'Main Scores'!C:K,9,FALSE)</f>
        <v>74</v>
      </c>
      <c r="L26" s="81">
        <f>VLOOKUP(C26,'Main Scores'!C:L,10,FALSE)</f>
        <v>0</v>
      </c>
      <c r="M26" s="81">
        <f>K26+L26</f>
        <v>74</v>
      </c>
      <c r="N26" s="82">
        <f>VLOOKUP(C26,'Main Scores'!C:N,12,FALSE)</f>
        <v>0.67272727272727273</v>
      </c>
      <c r="O26" s="81">
        <f>VLOOKUP(C26,'Arena A4 - Prelim RT'!C:O,13,FALSE)</f>
        <v>8</v>
      </c>
      <c r="P26" s="81"/>
      <c r="Q26" s="134"/>
    </row>
    <row r="27" spans="1:17" ht="13.5" thickBot="1" x14ac:dyDescent="0.25">
      <c r="A27" s="23"/>
      <c r="B27" s="30"/>
      <c r="C27" s="125"/>
      <c r="D27" s="150"/>
      <c r="E27" s="145"/>
      <c r="F27" s="127"/>
      <c r="G27" s="126"/>
      <c r="H27" s="128"/>
      <c r="I27" s="128"/>
      <c r="J27" s="128"/>
      <c r="K27" s="129"/>
      <c r="L27" s="129"/>
      <c r="M27" s="129"/>
      <c r="N27" s="130" t="s">
        <v>80</v>
      </c>
      <c r="O27" s="129"/>
      <c r="P27" s="129">
        <f>SMALL(O23:O26,1)+SMALL(O23:O26,2)+SMALL(O23:O26,3)</f>
        <v>20</v>
      </c>
      <c r="Q27" s="135"/>
    </row>
    <row r="28" spans="1:17" x14ac:dyDescent="0.2">
      <c r="A28" s="17" t="s">
        <v>15</v>
      </c>
      <c r="B28" s="29">
        <v>0.36180555555555555</v>
      </c>
      <c r="C28" s="116">
        <v>93</v>
      </c>
      <c r="D28" s="148" t="str">
        <f>VLOOKUP(C28,'Main Scores'!C:D,2,FALSE)</f>
        <v>Severn Vale</v>
      </c>
      <c r="E28" s="143" t="str">
        <f>VLOOKUP(C28,'Main Scores'!C:E,3,FALSE)</f>
        <v>Severn Vale</v>
      </c>
      <c r="F28" s="118" t="str">
        <f>VLOOKUP(C28,'Main Scores'!C:F,4,FALSE)</f>
        <v>Lucy Wilcox</v>
      </c>
      <c r="G28" s="117" t="str">
        <f>VLOOKUP(C28,'Main Scores'!C:G,5,FALSE)</f>
        <v>Kalamari</v>
      </c>
      <c r="H28" s="119" t="str">
        <f>VLOOKUP(C28,'Main Scores'!C:H,6,FALSE)</f>
        <v>Nov RT</v>
      </c>
      <c r="I28" s="119" t="s">
        <v>36</v>
      </c>
      <c r="J28" s="119" t="s">
        <v>38</v>
      </c>
      <c r="K28" s="120">
        <f>VLOOKUP(C28,'Main Scores'!C:K,9,FALSE)</f>
        <v>72</v>
      </c>
      <c r="L28" s="120">
        <f>VLOOKUP(C28,'Main Scores'!C:L,10,FALSE)</f>
        <v>0</v>
      </c>
      <c r="M28" s="120">
        <f>K28+L28</f>
        <v>72</v>
      </c>
      <c r="N28" s="121">
        <f>VLOOKUP(C28,'Main Scores'!C:N,12,FALSE)</f>
        <v>0.65454545454545454</v>
      </c>
      <c r="O28" s="120">
        <f>VLOOKUP(C28,'Arena A4 - Novice RT'!C:O,13,FALSE)</f>
        <v>11</v>
      </c>
      <c r="P28" s="120"/>
      <c r="Q28" s="133"/>
    </row>
    <row r="29" spans="1:17" x14ac:dyDescent="0.2">
      <c r="A29" s="17" t="s">
        <v>16</v>
      </c>
      <c r="B29" s="29">
        <v>0.44513888888888892</v>
      </c>
      <c r="C29" s="123">
        <v>94</v>
      </c>
      <c r="D29" s="149" t="str">
        <f>VLOOKUP(C29,'Main Scores'!C:D,2,FALSE)</f>
        <v>Severn Vale</v>
      </c>
      <c r="E29" s="144" t="str">
        <f>VLOOKUP(C29,'Main Scores'!C:E,3,FALSE)</f>
        <v>Severn Vale</v>
      </c>
      <c r="F29" s="103" t="str">
        <f>VLOOKUP(C29,'Main Scores'!C:F,4,FALSE)</f>
        <v>Sue Portch</v>
      </c>
      <c r="G29" s="88" t="str">
        <f>VLOOKUP(C29,'Main Scores'!C:G,5,FALSE)</f>
        <v>Newzflash</v>
      </c>
      <c r="H29" s="80" t="str">
        <f>VLOOKUP(C29,'Main Scores'!C:H,6,FALSE)</f>
        <v>Nov RT</v>
      </c>
      <c r="I29" s="80" t="s">
        <v>36</v>
      </c>
      <c r="J29" s="80" t="s">
        <v>72</v>
      </c>
      <c r="K29" s="81">
        <f>VLOOKUP(C29,'Main Scores'!C:K,9,FALSE)</f>
        <v>96</v>
      </c>
      <c r="L29" s="81">
        <f>VLOOKUP(C29,'Main Scores'!C:L,10,FALSE)</f>
        <v>0</v>
      </c>
      <c r="M29" s="81">
        <f>K29+L29</f>
        <v>96</v>
      </c>
      <c r="N29" s="82">
        <f>VLOOKUP(C29,'Main Scores'!C:N,12,FALSE)</f>
        <v>0.87272727272727268</v>
      </c>
      <c r="O29" s="81">
        <v>1</v>
      </c>
      <c r="P29" s="81"/>
      <c r="Q29" s="134"/>
    </row>
    <row r="30" spans="1:17" x14ac:dyDescent="0.2">
      <c r="A30" s="17" t="s">
        <v>15</v>
      </c>
      <c r="B30" s="29">
        <v>0.56458333333333333</v>
      </c>
      <c r="C30" s="123">
        <v>91</v>
      </c>
      <c r="D30" s="149" t="str">
        <f>VLOOKUP(C30,'Main Scores'!C:D,2,FALSE)</f>
        <v>Severn Vale</v>
      </c>
      <c r="E30" s="144" t="str">
        <f>VLOOKUP(C30,'Main Scores'!C:E,3,FALSE)</f>
        <v>Severn Vale</v>
      </c>
      <c r="F30" s="103" t="str">
        <f>VLOOKUP(C30,'Main Scores'!C:F,4,FALSE)</f>
        <v>Vikki Swindel</v>
      </c>
      <c r="G30" s="88" t="str">
        <f>VLOOKUP(C30,'Main Scores'!C:G,5,FALSE)</f>
        <v>Templeclover Belle</v>
      </c>
      <c r="H30" s="80" t="str">
        <f>VLOOKUP(C30,'Main Scores'!C:H,6,FALSE)</f>
        <v>Prelim RT</v>
      </c>
      <c r="I30" s="80" t="s">
        <v>36</v>
      </c>
      <c r="J30" s="80" t="s">
        <v>37</v>
      </c>
      <c r="K30" s="81">
        <f>VLOOKUP(C30,'Main Scores'!C:K,9,FALSE)</f>
        <v>75</v>
      </c>
      <c r="L30" s="81">
        <f>VLOOKUP(C30,'Main Scores'!C:L,10,FALSE)</f>
        <v>0</v>
      </c>
      <c r="M30" s="81">
        <f>K30+L30</f>
        <v>75</v>
      </c>
      <c r="N30" s="82">
        <f>VLOOKUP(C30,'Main Scores'!C:N,12,FALSE)</f>
        <v>0.68181818181818177</v>
      </c>
      <c r="O30" s="81">
        <f>VLOOKUP(C30,'Arena A4 - Prelim RT'!C:O,13,FALSE)</f>
        <v>7</v>
      </c>
      <c r="P30" s="81"/>
      <c r="Q30" s="134" t="s">
        <v>351</v>
      </c>
    </row>
    <row r="31" spans="1:17" x14ac:dyDescent="0.2">
      <c r="A31" s="17" t="s">
        <v>16</v>
      </c>
      <c r="B31" s="29">
        <v>0.62152777777777779</v>
      </c>
      <c r="C31" s="123">
        <v>92</v>
      </c>
      <c r="D31" s="149" t="str">
        <f>VLOOKUP(C31,'Main Scores'!C:D,2,FALSE)</f>
        <v>Severn Vale</v>
      </c>
      <c r="E31" s="144" t="str">
        <f>VLOOKUP(C31,'Main Scores'!C:E,3,FALSE)</f>
        <v>Severn Vale</v>
      </c>
      <c r="F31" s="103" t="str">
        <f>VLOOKUP(C31,'Main Scores'!C:F,4,FALSE)</f>
        <v>Elaine Gibbs</v>
      </c>
      <c r="G31" s="88" t="str">
        <f>VLOOKUP(C31,'Main Scores'!C:G,5,FALSE)</f>
        <v>V</v>
      </c>
      <c r="H31" s="80" t="str">
        <f>VLOOKUP(C31,'Main Scores'!C:H,6,FALSE)</f>
        <v>Prelim RT</v>
      </c>
      <c r="I31" s="80" t="s">
        <v>36</v>
      </c>
      <c r="J31" s="80" t="s">
        <v>39</v>
      </c>
      <c r="K31" s="81">
        <f>VLOOKUP(C31,'Main Scores'!C:K,9,FALSE)</f>
        <v>72.5</v>
      </c>
      <c r="L31" s="81">
        <f>VLOOKUP(C31,'Main Scores'!C:L,10,FALSE)</f>
        <v>0</v>
      </c>
      <c r="M31" s="81">
        <f>K31+L31</f>
        <v>72.5</v>
      </c>
      <c r="N31" s="82">
        <f>VLOOKUP(C31,'Main Scores'!C:N,12,FALSE)</f>
        <v>0.65909090909090906</v>
      </c>
      <c r="O31" s="81">
        <f>VLOOKUP(C31,'Arena A4 - Prelim RT'!C:O,13,FALSE)</f>
        <v>11</v>
      </c>
      <c r="P31" s="81"/>
      <c r="Q31" s="134"/>
    </row>
    <row r="32" spans="1:17" ht="13.5" thickBot="1" x14ac:dyDescent="0.25">
      <c r="A32" s="17"/>
      <c r="B32" s="29"/>
      <c r="C32" s="125"/>
      <c r="D32" s="150"/>
      <c r="E32" s="145"/>
      <c r="F32" s="127"/>
      <c r="G32" s="126"/>
      <c r="H32" s="128"/>
      <c r="I32" s="128"/>
      <c r="J32" s="128"/>
      <c r="K32" s="129"/>
      <c r="L32" s="129"/>
      <c r="M32" s="129"/>
      <c r="N32" s="130" t="s">
        <v>80</v>
      </c>
      <c r="O32" s="129"/>
      <c r="P32" s="129">
        <f>SMALL(O28:O31,1)+SMALL(O28:O31,2)+SMALL(O28:O31,3)</f>
        <v>19</v>
      </c>
      <c r="Q32" s="135"/>
    </row>
    <row r="33" spans="1:17" x14ac:dyDescent="0.2">
      <c r="A33" s="11" t="s">
        <v>15</v>
      </c>
      <c r="B33" s="28">
        <v>0.40486111111111112</v>
      </c>
      <c r="C33" s="116">
        <v>97</v>
      </c>
      <c r="D33" s="148" t="str">
        <f>VLOOKUP(C33,'Main Scores'!C:D,2,FALSE)</f>
        <v>Vwh 1</v>
      </c>
      <c r="E33" s="143">
        <f>VLOOKUP(C33,'Main Scores'!C:E,3,FALSE)</f>
        <v>1</v>
      </c>
      <c r="F33" s="118" t="str">
        <f>VLOOKUP(C33,'Main Scores'!C:F,4,FALSE)</f>
        <v>Marianna Gaussen</v>
      </c>
      <c r="G33" s="117" t="str">
        <f>VLOOKUP(C33,'Main Scores'!C:G,5,FALSE)</f>
        <v>Porta Dela</v>
      </c>
      <c r="H33" s="119" t="str">
        <f>VLOOKUP(C33,'Main Scores'!C:H,6,FALSE)</f>
        <v>Nov RT</v>
      </c>
      <c r="I33" s="119" t="s">
        <v>36</v>
      </c>
      <c r="J33" s="119" t="s">
        <v>38</v>
      </c>
      <c r="K33" s="120">
        <f>VLOOKUP(C33,'Main Scores'!C:K,9,FALSE)</f>
        <v>75.5</v>
      </c>
      <c r="L33" s="120">
        <f>VLOOKUP(C33,'Main Scores'!C:L,10,FALSE)</f>
        <v>0</v>
      </c>
      <c r="M33" s="120">
        <f>K33+L33</f>
        <v>75.5</v>
      </c>
      <c r="N33" s="121">
        <f>VLOOKUP(C33,'Main Scores'!C:N,12,FALSE)</f>
        <v>0.6863636363636364</v>
      </c>
      <c r="O33" s="120">
        <f>VLOOKUP(C33,'Arena A4 - Novice RT'!C:O,13,FALSE)</f>
        <v>9</v>
      </c>
      <c r="P33" s="120"/>
      <c r="Q33" s="133"/>
    </row>
    <row r="34" spans="1:17" x14ac:dyDescent="0.2">
      <c r="A34" s="17" t="s">
        <v>16</v>
      </c>
      <c r="B34" s="29">
        <v>0.48472222222222222</v>
      </c>
      <c r="C34" s="123">
        <v>98</v>
      </c>
      <c r="D34" s="149" t="str">
        <f>VLOOKUP(C34,'Main Scores'!C:D,2,FALSE)</f>
        <v>Vwh 1</v>
      </c>
      <c r="E34" s="144">
        <f>VLOOKUP(C34,'Main Scores'!C:E,3,FALSE)</f>
        <v>1</v>
      </c>
      <c r="F34" s="103" t="str">
        <f>VLOOKUP(C34,'Main Scores'!C:F,4,FALSE)</f>
        <v>Jude Matthews</v>
      </c>
      <c r="G34" s="88" t="str">
        <f>VLOOKUP(C34,'Main Scores'!C:G,5,FALSE)</f>
        <v>Bendigo II</v>
      </c>
      <c r="H34" s="80" t="str">
        <f>VLOOKUP(C34,'Main Scores'!C:H,6,FALSE)</f>
        <v>Nov RT</v>
      </c>
      <c r="I34" s="80" t="s">
        <v>36</v>
      </c>
      <c r="J34" s="80" t="s">
        <v>72</v>
      </c>
      <c r="K34" s="81">
        <f>VLOOKUP(C34,'Main Scores'!C:K,9,FALSE)</f>
        <v>95</v>
      </c>
      <c r="L34" s="81">
        <f>VLOOKUP(C34,'Main Scores'!C:L,10,FALSE)</f>
        <v>0</v>
      </c>
      <c r="M34" s="81">
        <f>K34+L34</f>
        <v>95</v>
      </c>
      <c r="N34" s="82">
        <f>VLOOKUP(C34,'Main Scores'!C:N,12,FALSE)</f>
        <v>0.86363636363636365</v>
      </c>
      <c r="O34" s="81">
        <f>VLOOKUP(C34,'Arena A4 - Novice RT'!C:O,13,FALSE)</f>
        <v>3</v>
      </c>
      <c r="P34" s="81"/>
      <c r="Q34" s="134"/>
    </row>
    <row r="35" spans="1:17" x14ac:dyDescent="0.2">
      <c r="A35" s="17" t="s">
        <v>16</v>
      </c>
      <c r="B35" s="29">
        <v>0.65416666666666667</v>
      </c>
      <c r="C35" s="123">
        <v>95</v>
      </c>
      <c r="D35" s="149" t="str">
        <f>VLOOKUP(C35,'Main Scores'!C:D,2,FALSE)</f>
        <v>Vwh 1</v>
      </c>
      <c r="E35" s="144">
        <f>VLOOKUP(C35,'Main Scores'!C:E,3,FALSE)</f>
        <v>1</v>
      </c>
      <c r="F35" s="103" t="str">
        <f>VLOOKUP(C35,'Main Scores'!C:F,4,FALSE)</f>
        <v>Pippa Thornton</v>
      </c>
      <c r="G35" s="88" t="str">
        <f>VLOOKUP(C35,'Main Scores'!C:G,5,FALSE)</f>
        <v>Cookworthy heston</v>
      </c>
      <c r="H35" s="80" t="str">
        <f>VLOOKUP(C35,'Main Scores'!C:H,6,FALSE)</f>
        <v>Prelim RT</v>
      </c>
      <c r="I35" s="80" t="s">
        <v>36</v>
      </c>
      <c r="J35" s="80" t="s">
        <v>39</v>
      </c>
      <c r="K35" s="81">
        <f>VLOOKUP(C35,'Main Scores'!C:K,9,FALSE)</f>
        <v>76</v>
      </c>
      <c r="L35" s="81">
        <f>VLOOKUP(C35,'Main Scores'!C:L,10,FALSE)</f>
        <v>0</v>
      </c>
      <c r="M35" s="81">
        <f>K35+L35</f>
        <v>76</v>
      </c>
      <c r="N35" s="82">
        <f>VLOOKUP(C35,'Main Scores'!C:N,12,FALSE)</f>
        <v>0.69090909090909092</v>
      </c>
      <c r="O35" s="81">
        <f>VLOOKUP(C35,'Arena A4 - Prelim RT'!C:O,13,FALSE)</f>
        <v>5</v>
      </c>
      <c r="P35" s="81"/>
      <c r="Q35" s="134" t="s">
        <v>344</v>
      </c>
    </row>
    <row r="36" spans="1:17" x14ac:dyDescent="0.2">
      <c r="A36" s="17" t="s">
        <v>15</v>
      </c>
      <c r="B36" s="29">
        <v>0.65902777777777777</v>
      </c>
      <c r="C36" s="123">
        <v>96</v>
      </c>
      <c r="D36" s="149" t="str">
        <f>VLOOKUP(C36,'Main Scores'!C:D,2,FALSE)</f>
        <v>Vwh 1</v>
      </c>
      <c r="E36" s="144">
        <f>VLOOKUP(C36,'Main Scores'!C:E,3,FALSE)</f>
        <v>1</v>
      </c>
      <c r="F36" s="103" t="str">
        <f>VLOOKUP(C36,'Main Scores'!C:F,4,FALSE)</f>
        <v>Fiona Russell Brown</v>
      </c>
      <c r="G36" s="88" t="str">
        <f>VLOOKUP(C36,'Main Scores'!C:G,5,FALSE)</f>
        <v>Tom's Dream</v>
      </c>
      <c r="H36" s="80" t="str">
        <f>VLOOKUP(C36,'Main Scores'!C:H,6,FALSE)</f>
        <v>Prelim RT</v>
      </c>
      <c r="I36" s="80" t="s">
        <v>36</v>
      </c>
      <c r="J36" s="80" t="s">
        <v>37</v>
      </c>
      <c r="K36" s="81">
        <f>VLOOKUP(C36,'Main Scores'!C:K,9,FALSE)</f>
        <v>80.5</v>
      </c>
      <c r="L36" s="81">
        <f>VLOOKUP(C36,'Main Scores'!C:L,10,FALSE)</f>
        <v>0</v>
      </c>
      <c r="M36" s="81">
        <f>K36+L36</f>
        <v>80.5</v>
      </c>
      <c r="N36" s="82">
        <f>VLOOKUP(C36,'Main Scores'!C:N,12,FALSE)</f>
        <v>0.73181818181818181</v>
      </c>
      <c r="O36" s="81">
        <f>VLOOKUP(C36,'Arena A4 - Prelim RT'!C:O,13,FALSE)</f>
        <v>3</v>
      </c>
      <c r="P36" s="81"/>
      <c r="Q36" s="134"/>
    </row>
    <row r="37" spans="1:17" ht="13.5" thickBot="1" x14ac:dyDescent="0.25">
      <c r="A37" s="23"/>
      <c r="B37" s="30"/>
      <c r="C37" s="125"/>
      <c r="D37" s="150"/>
      <c r="E37" s="145"/>
      <c r="F37" s="127"/>
      <c r="G37" s="126"/>
      <c r="H37" s="128"/>
      <c r="I37" s="128"/>
      <c r="J37" s="128"/>
      <c r="K37" s="129"/>
      <c r="L37" s="129"/>
      <c r="M37" s="129"/>
      <c r="N37" s="130" t="s">
        <v>80</v>
      </c>
      <c r="O37" s="131"/>
      <c r="P37" s="129">
        <f>SMALL(O33:O36,1)+SMALL(O33:O36,2)+SMALL(O33:O36,3)</f>
        <v>11</v>
      </c>
      <c r="Q37" s="135"/>
    </row>
    <row r="38" spans="1:17" x14ac:dyDescent="0.2">
      <c r="A38" s="17" t="s">
        <v>15</v>
      </c>
      <c r="B38" s="29">
        <v>0.34375</v>
      </c>
      <c r="C38" s="116">
        <v>101</v>
      </c>
      <c r="D38" s="148" t="str">
        <f>VLOOKUP(C38,'Main Scores'!C:D,2,FALSE)</f>
        <v>Vwh 2</v>
      </c>
      <c r="E38" s="143">
        <f>VLOOKUP(C38,'Main Scores'!C:E,3,FALSE)</f>
        <v>2</v>
      </c>
      <c r="F38" s="118" t="str">
        <f>VLOOKUP(C38,'Main Scores'!C:F,4,FALSE)</f>
        <v>Jude Matthews</v>
      </c>
      <c r="G38" s="117" t="str">
        <f>VLOOKUP(C38,'Main Scores'!C:G,5,FALSE)</f>
        <v>Dare To Dream II</v>
      </c>
      <c r="H38" s="119" t="str">
        <f>VLOOKUP(C38,'Main Scores'!C:H,6,FALSE)</f>
        <v>Nov RT</v>
      </c>
      <c r="I38" s="119" t="s">
        <v>36</v>
      </c>
      <c r="J38" s="119" t="s">
        <v>38</v>
      </c>
      <c r="K38" s="120">
        <f>VLOOKUP(C38,'Main Scores'!C:K,9,FALSE)</f>
        <v>82.5</v>
      </c>
      <c r="L38" s="120">
        <f>VLOOKUP(C38,'Main Scores'!C:L,10,FALSE)</f>
        <v>0</v>
      </c>
      <c r="M38" s="120">
        <f>K38+L38</f>
        <v>82.5</v>
      </c>
      <c r="N38" s="121">
        <f>VLOOKUP(C38,'Main Scores'!C:N,12,FALSE)</f>
        <v>0.75</v>
      </c>
      <c r="O38" s="120">
        <f>VLOOKUP(C38,'Arena A4 - Novice RT'!C:O,13,FALSE)</f>
        <v>5</v>
      </c>
      <c r="P38" s="120"/>
      <c r="Q38" s="133"/>
    </row>
    <row r="39" spans="1:17" x14ac:dyDescent="0.2">
      <c r="A39" s="17" t="s">
        <v>16</v>
      </c>
      <c r="B39" s="29">
        <v>0.44930555555555557</v>
      </c>
      <c r="C39" s="123">
        <v>102</v>
      </c>
      <c r="D39" s="149" t="str">
        <f>VLOOKUP(C39,'Main Scores'!C:D,2,FALSE)</f>
        <v>Vwh 2</v>
      </c>
      <c r="E39" s="144">
        <f>VLOOKUP(C39,'Main Scores'!C:E,3,FALSE)</f>
        <v>2</v>
      </c>
      <c r="F39" s="103" t="str">
        <f>VLOOKUP(C39,'Main Scores'!C:F,4,FALSE)</f>
        <v>Angela Clark</v>
      </c>
      <c r="G39" s="88" t="str">
        <f>VLOOKUP(C39,'Main Scores'!C:G,5,FALSE)</f>
        <v>Lexie</v>
      </c>
      <c r="H39" s="80" t="str">
        <f>VLOOKUP(C39,'Main Scores'!C:H,6,FALSE)</f>
        <v>Nov RT</v>
      </c>
      <c r="I39" s="80" t="s">
        <v>36</v>
      </c>
      <c r="J39" s="80" t="s">
        <v>72</v>
      </c>
      <c r="K39" s="81">
        <f>VLOOKUP(C39,'Main Scores'!C:K,9,FALSE)</f>
        <v>0</v>
      </c>
      <c r="L39" s="81">
        <f>VLOOKUP(C39,'Main Scores'!C:L,10,FALSE)</f>
        <v>0</v>
      </c>
      <c r="M39" s="81">
        <f>K39+L39</f>
        <v>0</v>
      </c>
      <c r="N39" s="82" t="str">
        <f>VLOOKUP(C39,'Main Scores'!C:N,12,FALSE)</f>
        <v>W/D</v>
      </c>
      <c r="O39" s="81" t="s">
        <v>330</v>
      </c>
      <c r="P39" s="81"/>
      <c r="Q39" s="134"/>
    </row>
    <row r="40" spans="1:17" x14ac:dyDescent="0.2">
      <c r="A40" s="17" t="s">
        <v>15</v>
      </c>
      <c r="B40" s="29">
        <v>0.58263888888888882</v>
      </c>
      <c r="C40" s="123">
        <v>99</v>
      </c>
      <c r="D40" s="149" t="str">
        <f>VLOOKUP(C40,'Main Scores'!C:D,2,FALSE)</f>
        <v>Vwh 2</v>
      </c>
      <c r="E40" s="144">
        <f>VLOOKUP(C40,'Main Scores'!C:E,3,FALSE)</f>
        <v>2</v>
      </c>
      <c r="F40" s="103" t="str">
        <f>VLOOKUP(C40,'Main Scores'!C:F,4,FALSE)</f>
        <v>Sarah Mcmurray</v>
      </c>
      <c r="G40" s="88" t="str">
        <f>VLOOKUP(C40,'Main Scores'!C:G,5,FALSE)</f>
        <v>Super love</v>
      </c>
      <c r="H40" s="80" t="str">
        <f>VLOOKUP(C40,'Main Scores'!C:H,6,FALSE)</f>
        <v>Prelim RT</v>
      </c>
      <c r="I40" s="80" t="s">
        <v>36</v>
      </c>
      <c r="J40" s="80" t="s">
        <v>37</v>
      </c>
      <c r="K40" s="81">
        <f>VLOOKUP(C40,'Main Scores'!C:K,9,FALSE)</f>
        <v>64</v>
      </c>
      <c r="L40" s="81">
        <f>VLOOKUP(C40,'Main Scores'!C:L,10,FALSE)</f>
        <v>0</v>
      </c>
      <c r="M40" s="81">
        <f>K40+L40</f>
        <v>64</v>
      </c>
      <c r="N40" s="82">
        <f>VLOOKUP(C40,'Main Scores'!C:N,12,FALSE)</f>
        <v>0.58181818181818179</v>
      </c>
      <c r="O40" s="81">
        <f>VLOOKUP(C40,'Arena A4 - Prelim RT'!C:O,13,FALSE)</f>
        <v>13</v>
      </c>
      <c r="P40" s="81"/>
      <c r="Q40" s="134"/>
    </row>
    <row r="41" spans="1:17" x14ac:dyDescent="0.2">
      <c r="A41" s="17" t="s">
        <v>16</v>
      </c>
      <c r="B41" s="29">
        <v>0.64444444444444449</v>
      </c>
      <c r="C41" s="123">
        <v>100</v>
      </c>
      <c r="D41" s="149" t="str">
        <f>VLOOKUP(C41,'Main Scores'!C:D,2,FALSE)</f>
        <v>Vwh 2</v>
      </c>
      <c r="E41" s="144">
        <f>VLOOKUP(C41,'Main Scores'!C:E,3,FALSE)</f>
        <v>2</v>
      </c>
      <c r="F41" s="103" t="str">
        <f>VLOOKUP(C41,'Main Scores'!C:F,4,FALSE)</f>
        <v>Becky Scammell</v>
      </c>
      <c r="G41" s="88" t="str">
        <f>VLOOKUP(C41,'Main Scores'!C:G,5,FALSE)</f>
        <v>Milor De La Borie</v>
      </c>
      <c r="H41" s="80" t="str">
        <f>VLOOKUP(C41,'Main Scores'!C:H,6,FALSE)</f>
        <v>Prelim RT</v>
      </c>
      <c r="I41" s="80" t="s">
        <v>36</v>
      </c>
      <c r="J41" s="80" t="s">
        <v>39</v>
      </c>
      <c r="K41" s="81">
        <f>VLOOKUP(C41,'Main Scores'!C:K,9,FALSE)</f>
        <v>66</v>
      </c>
      <c r="L41" s="81">
        <f>VLOOKUP(C41,'Main Scores'!C:L,10,FALSE)</f>
        <v>0</v>
      </c>
      <c r="M41" s="81">
        <f>K41+L41</f>
        <v>66</v>
      </c>
      <c r="N41" s="82">
        <f>VLOOKUP(C41,'Main Scores'!C:N,12,FALSE)</f>
        <v>0.6</v>
      </c>
      <c r="O41" s="81">
        <f>VLOOKUP(C41,'Arena A4 - Prelim RT'!C:O,13,FALSE)</f>
        <v>12</v>
      </c>
      <c r="P41" s="81"/>
      <c r="Q41" s="134"/>
    </row>
    <row r="42" spans="1:17" ht="13.5" thickBot="1" x14ac:dyDescent="0.25">
      <c r="A42" s="17"/>
      <c r="B42" s="29"/>
      <c r="C42" s="125"/>
      <c r="D42" s="150"/>
      <c r="E42" s="145"/>
      <c r="F42" s="127"/>
      <c r="G42" s="126"/>
      <c r="H42" s="128"/>
      <c r="I42" s="128"/>
      <c r="J42" s="128"/>
      <c r="K42" s="129"/>
      <c r="L42" s="129"/>
      <c r="M42" s="129"/>
      <c r="N42" s="130" t="s">
        <v>80</v>
      </c>
      <c r="O42" s="131"/>
      <c r="P42" s="129">
        <f>SMALL(O38:O41,1)+SMALL(O38:O41,2)+SMALL(O38:O41,3)</f>
        <v>30</v>
      </c>
      <c r="Q42" s="135"/>
    </row>
    <row r="43" spans="1:17" x14ac:dyDescent="0.2">
      <c r="B43" s="29"/>
      <c r="D43" s="18"/>
      <c r="E43" s="18"/>
      <c r="F43" s="19"/>
      <c r="G43" s="18"/>
    </row>
    <row r="44" spans="1:17" x14ac:dyDescent="0.2">
      <c r="B44" s="29"/>
      <c r="D44" s="18"/>
      <c r="E44" s="18"/>
      <c r="F44" s="19"/>
      <c r="G44" s="18"/>
    </row>
    <row r="45" spans="1:17" x14ac:dyDescent="0.2">
      <c r="B45" s="29"/>
      <c r="C45" t="s">
        <v>91</v>
      </c>
      <c r="D45">
        <v>1</v>
      </c>
      <c r="E45" s="18"/>
      <c r="F45" s="19"/>
      <c r="G45" s="18"/>
    </row>
    <row r="46" spans="1:17" x14ac:dyDescent="0.2">
      <c r="B46" s="29"/>
      <c r="C46" t="s">
        <v>174</v>
      </c>
      <c r="D46">
        <v>2</v>
      </c>
      <c r="E46" s="18"/>
      <c r="F46" s="19"/>
      <c r="G46" s="18"/>
    </row>
    <row r="47" spans="1:17" x14ac:dyDescent="0.2">
      <c r="B47" s="29"/>
      <c r="C47" t="s">
        <v>177</v>
      </c>
      <c r="D47">
        <v>1</v>
      </c>
      <c r="E47" s="18"/>
      <c r="F47" s="19"/>
      <c r="G47" s="18"/>
    </row>
    <row r="48" spans="1:17" x14ac:dyDescent="0.2">
      <c r="B48" s="29"/>
      <c r="C48" t="s">
        <v>179</v>
      </c>
      <c r="D48">
        <v>2</v>
      </c>
      <c r="E48" s="18"/>
      <c r="F48" s="19"/>
      <c r="G48" s="18"/>
    </row>
    <row r="49" spans="1:18" s="20" customFormat="1" x14ac:dyDescent="0.2">
      <c r="A49" s="39"/>
      <c r="B49" s="29"/>
      <c r="C49" t="s">
        <v>198</v>
      </c>
      <c r="D49" t="s">
        <v>198</v>
      </c>
      <c r="E49" s="18"/>
      <c r="F49" s="19"/>
      <c r="G49" s="18"/>
      <c r="K49" s="21"/>
      <c r="L49" s="21"/>
      <c r="M49" s="21"/>
      <c r="N49" s="50"/>
      <c r="O49" s="21"/>
      <c r="P49" s="21"/>
      <c r="Q49" s="21"/>
      <c r="R49" s="21"/>
    </row>
    <row r="50" spans="1:18" s="20" customFormat="1" x14ac:dyDescent="0.2">
      <c r="A50" s="39"/>
      <c r="B50" s="29"/>
      <c r="C50" t="s">
        <v>199</v>
      </c>
      <c r="D50" t="s">
        <v>83</v>
      </c>
      <c r="E50" s="18"/>
      <c r="F50" s="19"/>
      <c r="G50" s="18"/>
      <c r="K50" s="21"/>
      <c r="L50" s="21"/>
      <c r="M50" s="21"/>
      <c r="N50" s="50"/>
      <c r="O50" s="21"/>
      <c r="P50" s="21"/>
      <c r="Q50" s="21"/>
      <c r="R50" s="21"/>
    </row>
    <row r="51" spans="1:18" s="20" customFormat="1" x14ac:dyDescent="0.2">
      <c r="A51" s="39"/>
      <c r="B51" s="29"/>
      <c r="C51" t="s">
        <v>201</v>
      </c>
      <c r="D51" t="s">
        <v>84</v>
      </c>
      <c r="E51" s="18"/>
      <c r="F51" s="19"/>
      <c r="G51" s="18"/>
      <c r="K51" s="21"/>
      <c r="L51" s="21"/>
      <c r="M51" s="21"/>
      <c r="N51" s="50"/>
      <c r="O51" s="21"/>
      <c r="P51" s="21"/>
      <c r="Q51" s="21"/>
      <c r="R51" s="21"/>
    </row>
    <row r="52" spans="1:18" s="20" customFormat="1" x14ac:dyDescent="0.2">
      <c r="A52" s="39"/>
      <c r="B52" s="29"/>
      <c r="C52" t="s">
        <v>203</v>
      </c>
      <c r="D52" t="s">
        <v>203</v>
      </c>
      <c r="E52" s="18"/>
      <c r="F52" s="19"/>
      <c r="G52" s="18"/>
      <c r="K52" s="21"/>
      <c r="L52" s="21"/>
      <c r="M52" s="21"/>
      <c r="N52" s="50"/>
      <c r="O52" s="21"/>
      <c r="P52" s="21"/>
      <c r="Q52" s="21"/>
      <c r="R52" s="21"/>
    </row>
    <row r="53" spans="1:18" s="20" customFormat="1" x14ac:dyDescent="0.2">
      <c r="A53" s="39"/>
      <c r="B53" s="29"/>
      <c r="C53" t="s">
        <v>1</v>
      </c>
      <c r="D53" t="s">
        <v>1</v>
      </c>
      <c r="E53" s="18"/>
      <c r="F53" s="19"/>
      <c r="G53" s="18"/>
      <c r="K53" s="21"/>
      <c r="L53" s="21"/>
      <c r="M53" s="21"/>
      <c r="N53" s="50"/>
      <c r="O53" s="21"/>
      <c r="P53" s="21"/>
      <c r="Q53" s="21"/>
      <c r="R53" s="21"/>
    </row>
    <row r="54" spans="1:18" s="20" customFormat="1" x14ac:dyDescent="0.2">
      <c r="A54" s="39"/>
      <c r="B54" s="29"/>
      <c r="C54" t="s">
        <v>4</v>
      </c>
      <c r="D54" t="s">
        <v>4</v>
      </c>
      <c r="E54" s="18"/>
      <c r="F54" s="19"/>
      <c r="G54" s="18"/>
      <c r="K54" s="21"/>
      <c r="L54" s="21"/>
      <c r="M54" s="21"/>
      <c r="N54" s="50"/>
      <c r="O54" s="21"/>
      <c r="P54" s="21"/>
      <c r="Q54" s="21"/>
      <c r="R54" s="21"/>
    </row>
    <row r="55" spans="1:18" s="20" customFormat="1" x14ac:dyDescent="0.2">
      <c r="A55" s="39"/>
      <c r="B55" s="29"/>
      <c r="C55" t="s">
        <v>31</v>
      </c>
      <c r="D55" t="s">
        <v>31</v>
      </c>
      <c r="E55" s="18"/>
      <c r="F55" s="19"/>
      <c r="G55" s="18"/>
      <c r="K55" s="21"/>
      <c r="L55" s="21"/>
      <c r="M55" s="21"/>
      <c r="N55" s="50"/>
      <c r="O55" s="21"/>
      <c r="P55" s="21"/>
      <c r="Q55" s="21"/>
      <c r="R55" s="21"/>
    </row>
    <row r="56" spans="1:18" s="20" customFormat="1" x14ac:dyDescent="0.2">
      <c r="A56" s="39"/>
      <c r="B56" s="29"/>
      <c r="C56" s="39"/>
      <c r="D56" s="18"/>
      <c r="E56" s="18"/>
      <c r="F56" s="19"/>
      <c r="G56" s="18"/>
      <c r="K56" s="21"/>
      <c r="L56" s="21"/>
      <c r="M56" s="21"/>
      <c r="N56" s="50"/>
      <c r="O56" s="21"/>
      <c r="P56" s="21"/>
      <c r="Q56" s="21"/>
      <c r="R56" s="21"/>
    </row>
    <row r="57" spans="1:18" s="20" customFormat="1" x14ac:dyDescent="0.2">
      <c r="A57" s="39"/>
      <c r="B57" s="29"/>
      <c r="C57" s="39"/>
      <c r="D57" s="18"/>
      <c r="E57" s="18"/>
      <c r="F57" s="19"/>
      <c r="G57" s="18"/>
      <c r="K57" s="21"/>
      <c r="L57" s="21"/>
      <c r="M57" s="21"/>
      <c r="N57" s="50"/>
      <c r="O57" s="21"/>
      <c r="P57" s="21"/>
      <c r="Q57" s="21"/>
      <c r="R57" s="21"/>
    </row>
    <row r="58" spans="1:18" s="20" customFormat="1" x14ac:dyDescent="0.2">
      <c r="A58" s="39"/>
      <c r="B58" s="29"/>
      <c r="C58" s="39"/>
      <c r="D58" s="18"/>
      <c r="E58" s="18"/>
      <c r="F58" s="19"/>
      <c r="G58" s="18"/>
      <c r="K58" s="21"/>
      <c r="L58" s="21"/>
      <c r="M58" s="21"/>
      <c r="N58" s="50"/>
      <c r="O58" s="21"/>
      <c r="P58" s="21"/>
      <c r="Q58" s="21"/>
      <c r="R58" s="21"/>
    </row>
    <row r="59" spans="1:18" s="20" customFormat="1" x14ac:dyDescent="0.2">
      <c r="A59" s="39"/>
      <c r="B59" s="29"/>
      <c r="C59" s="39"/>
      <c r="D59" s="18"/>
      <c r="E59" s="18"/>
      <c r="F59" s="19"/>
      <c r="G59" s="18"/>
      <c r="K59" s="21"/>
      <c r="L59" s="21"/>
      <c r="M59" s="21"/>
      <c r="N59" s="50"/>
      <c r="O59" s="21"/>
      <c r="P59" s="21"/>
      <c r="Q59" s="21"/>
      <c r="R59" s="21"/>
    </row>
    <row r="60" spans="1:18" s="20" customFormat="1" x14ac:dyDescent="0.2">
      <c r="A60" s="39"/>
      <c r="B60" s="29"/>
      <c r="C60" s="39"/>
      <c r="D60" s="18"/>
      <c r="E60" s="18"/>
      <c r="F60" s="19"/>
      <c r="G60" s="18"/>
      <c r="K60" s="21"/>
      <c r="L60" s="21"/>
      <c r="M60" s="21"/>
      <c r="N60" s="50"/>
      <c r="O60" s="21"/>
      <c r="P60" s="21"/>
      <c r="Q60" s="21"/>
      <c r="R60" s="21"/>
    </row>
    <row r="61" spans="1:18" s="20" customFormat="1" x14ac:dyDescent="0.2">
      <c r="A61" s="39"/>
      <c r="B61" s="29"/>
      <c r="C61" s="39"/>
      <c r="D61" s="18"/>
      <c r="E61" s="18"/>
      <c r="F61" s="19"/>
      <c r="G61" s="18"/>
      <c r="K61" s="21"/>
      <c r="L61" s="21"/>
      <c r="M61" s="21"/>
      <c r="N61" s="50"/>
      <c r="O61" s="21"/>
      <c r="P61" s="21"/>
      <c r="Q61" s="21"/>
      <c r="R61" s="21"/>
    </row>
    <row r="62" spans="1:18" s="20" customFormat="1" x14ac:dyDescent="0.2">
      <c r="A62" s="39"/>
      <c r="B62" s="29"/>
      <c r="C62" s="39"/>
      <c r="D62" s="18"/>
      <c r="E62" s="18"/>
      <c r="F62" s="19"/>
      <c r="G62" s="18"/>
      <c r="K62" s="21"/>
      <c r="L62" s="21"/>
      <c r="M62" s="21"/>
      <c r="N62" s="50"/>
      <c r="O62" s="21"/>
      <c r="P62" s="21"/>
      <c r="Q62" s="21"/>
      <c r="R62" s="21"/>
    </row>
    <row r="63" spans="1:18" s="20" customFormat="1" x14ac:dyDescent="0.2">
      <c r="A63" s="39"/>
      <c r="B63" s="29"/>
      <c r="C63" s="39"/>
      <c r="D63" s="18"/>
      <c r="E63" s="18"/>
      <c r="F63" s="19"/>
      <c r="G63" s="18"/>
      <c r="K63" s="21"/>
      <c r="L63" s="21"/>
      <c r="M63" s="21"/>
      <c r="N63" s="50"/>
      <c r="O63" s="21"/>
      <c r="P63" s="21"/>
      <c r="Q63" s="21"/>
      <c r="R63" s="21"/>
    </row>
    <row r="64" spans="1:18" s="20" customFormat="1" x14ac:dyDescent="0.2">
      <c r="A64" s="39"/>
      <c r="B64" s="29"/>
      <c r="C64" s="39"/>
      <c r="D64" s="18"/>
      <c r="E64" s="18"/>
      <c r="F64" s="19"/>
      <c r="G64" s="18"/>
      <c r="K64" s="21"/>
      <c r="L64" s="21"/>
      <c r="M64" s="21"/>
      <c r="N64" s="50"/>
      <c r="O64" s="21"/>
      <c r="P64" s="21"/>
      <c r="Q64" s="21"/>
      <c r="R64" s="21"/>
    </row>
    <row r="65" spans="2:18" s="39" customFormat="1" x14ac:dyDescent="0.2">
      <c r="B65" s="29"/>
      <c r="D65" s="20"/>
      <c r="E65" s="20"/>
      <c r="F65" s="20"/>
      <c r="G65" s="20"/>
      <c r="H65" s="20"/>
      <c r="I65" s="20"/>
      <c r="J65" s="20"/>
      <c r="K65" s="21"/>
      <c r="L65" s="21"/>
      <c r="M65" s="21"/>
      <c r="N65" s="50"/>
      <c r="O65" s="21"/>
      <c r="P65" s="21"/>
      <c r="Q65" s="21"/>
      <c r="R65" s="21"/>
    </row>
  </sheetData>
  <autoFilter ref="A2:R65"/>
  <phoneticPr fontId="9" type="noConversion"/>
  <pageMargins left="0.23622047244094491" right="0.23622047244094491" top="0.74803149606299213" bottom="0.74803149606299213" header="0.31496062992125984" footer="0.31496062992125984"/>
  <pageSetup paperSize="9" scale="77" fitToHeight="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R14"/>
  <sheetViews>
    <sheetView topLeftCell="G1" workbookViewId="0">
      <pane ySplit="2" topLeftCell="A3" activePane="bottomLeft" state="frozen"/>
      <selection activeCell="G52" sqref="G52"/>
      <selection pane="bottomLeft" activeCell="O18" sqref="O18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20.875" style="8" customWidth="1"/>
    <col min="5" max="5" width="14.125" style="8" customWidth="1"/>
    <col min="6" max="6" width="23.25" style="8" customWidth="1"/>
    <col min="7" max="7" width="31.375" style="8" customWidth="1"/>
    <col min="8" max="8" width="7.625" style="8" customWidth="1"/>
    <col min="9" max="9" width="12.125" style="8" hidden="1" customWidth="1"/>
    <col min="10" max="10" width="16.125" style="8" hidden="1" customWidth="1"/>
    <col min="11" max="11" width="10.375" hidden="1" customWidth="1"/>
    <col min="12" max="12" width="11.125" customWidth="1"/>
    <col min="13" max="13" width="11.125" bestFit="1" customWidth="1"/>
    <col min="14" max="14" width="18.75" style="47" bestFit="1" customWidth="1"/>
    <col min="15" max="15" width="21.375" bestFit="1" customWidth="1"/>
    <col min="16" max="16" width="14.375" customWidth="1"/>
  </cols>
  <sheetData>
    <row r="1" spans="1:18" x14ac:dyDescent="0.2">
      <c r="D1" s="80"/>
      <c r="E1" s="101" t="s">
        <v>86</v>
      </c>
      <c r="F1" s="80"/>
      <c r="G1" s="80"/>
      <c r="H1" s="80"/>
      <c r="I1" s="80"/>
      <c r="J1" s="80"/>
      <c r="K1" s="81"/>
      <c r="L1" s="81"/>
      <c r="M1" s="81"/>
      <c r="N1" s="82"/>
      <c r="O1" s="81"/>
      <c r="P1" s="81"/>
    </row>
    <row r="2" spans="1:18" s="2" customFormat="1" x14ac:dyDescent="0.2">
      <c r="A2" s="1" t="s">
        <v>14</v>
      </c>
      <c r="B2" s="1" t="s">
        <v>7</v>
      </c>
      <c r="C2" s="42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40</v>
      </c>
      <c r="K2" s="84" t="s">
        <v>74</v>
      </c>
      <c r="L2" s="85" t="s">
        <v>75</v>
      </c>
      <c r="M2" s="85" t="s">
        <v>76</v>
      </c>
      <c r="N2" s="86" t="s">
        <v>77</v>
      </c>
      <c r="O2" s="85" t="s">
        <v>81</v>
      </c>
      <c r="P2" s="102" t="s">
        <v>82</v>
      </c>
      <c r="R2" s="9"/>
    </row>
    <row r="3" spans="1:18" x14ac:dyDescent="0.2">
      <c r="A3" s="11" t="s">
        <v>15</v>
      </c>
      <c r="B3" s="28">
        <v>0.48888888888888887</v>
      </c>
      <c r="C3" s="76">
        <v>55</v>
      </c>
      <c r="D3" s="88" t="str">
        <f>VLOOKUP(C3,'Main Scores'!C:D,2,FALSE)</f>
        <v>Wessex Gold</v>
      </c>
      <c r="E3" s="88" t="str">
        <f>VLOOKUP(C3,'Main Scores'!C:E,3,FALSE)</f>
        <v>Wessex Gold</v>
      </c>
      <c r="F3" s="103" t="str">
        <f>VLOOKUP(C3,'Main Scores'!C:F,4,FALSE)</f>
        <v>Chloe Reeves</v>
      </c>
      <c r="G3" s="88" t="str">
        <f>VLOOKUP(C3,'Main Scores'!C:G,5,FALSE)</f>
        <v>Stella Artois</v>
      </c>
      <c r="H3" s="80" t="str">
        <f>VLOOKUP(C3,'Main Scores'!C:H,6,FALSE)</f>
        <v>BRC D10</v>
      </c>
      <c r="I3" s="80" t="s">
        <v>35</v>
      </c>
      <c r="J3" s="80" t="s">
        <v>37</v>
      </c>
      <c r="K3" s="81">
        <f>VLOOKUP(C3,'Main Scores'!C:K,9,FALSE)</f>
        <v>103.5</v>
      </c>
      <c r="L3" s="81">
        <f>VLOOKUP(C3,'Main Scores'!C:L,10,FALSE)</f>
        <v>55</v>
      </c>
      <c r="M3" s="81">
        <f>K3+L3</f>
        <v>158.5</v>
      </c>
      <c r="N3" s="82">
        <f>VLOOKUP(C3,'Main Scores'!C:N,12,FALSE)</f>
        <v>0.66041666666666665</v>
      </c>
      <c r="O3" s="81">
        <f>VLOOKUP(C3,'Arena A1 - Junior'!C:O,13,FALSE)</f>
        <v>4</v>
      </c>
      <c r="P3" s="81"/>
    </row>
    <row r="4" spans="1:18" x14ac:dyDescent="0.2">
      <c r="A4" s="17" t="s">
        <v>15</v>
      </c>
      <c r="B4" s="29">
        <v>0.49374999999999997</v>
      </c>
      <c r="C4" s="76">
        <v>56</v>
      </c>
      <c r="D4" s="88" t="str">
        <f>VLOOKUP(C4,'Main Scores'!C:D,2,FALSE)</f>
        <v>Wessex Gold</v>
      </c>
      <c r="E4" s="88" t="str">
        <f>VLOOKUP(C4,'Main Scores'!C:E,3,FALSE)</f>
        <v>Wessex Gold</v>
      </c>
      <c r="F4" s="103" t="str">
        <f>VLOOKUP(C4,'Main Scores'!C:F,4,FALSE)</f>
        <v>Zoe Thompson</v>
      </c>
      <c r="G4" s="88" t="str">
        <f>VLOOKUP(C4,'Main Scores'!C:G,5,FALSE)</f>
        <v>Ready Steady Go</v>
      </c>
      <c r="H4" s="80" t="str">
        <f>VLOOKUP(C4,'Main Scores'!C:H,6,FALSE)</f>
        <v>BRC D3</v>
      </c>
      <c r="I4" s="80" t="s">
        <v>35</v>
      </c>
      <c r="J4" s="80" t="s">
        <v>37</v>
      </c>
      <c r="K4" s="81">
        <f>VLOOKUP(C4,'Main Scores'!C:K,9,FALSE)</f>
        <v>128</v>
      </c>
      <c r="L4" s="81">
        <f>VLOOKUP(C4,'Main Scores'!C:L,10,FALSE)</f>
        <v>62</v>
      </c>
      <c r="M4" s="81">
        <f>K4+L4</f>
        <v>190</v>
      </c>
      <c r="N4" s="82">
        <f>VLOOKUP(C4,'Main Scores'!C:N,12,FALSE)</f>
        <v>0.76</v>
      </c>
      <c r="O4" s="81">
        <f>VLOOKUP(C4,'Arena A1 - Junior'!C:O,13,FALSE)</f>
        <v>1</v>
      </c>
      <c r="P4" s="81"/>
    </row>
    <row r="5" spans="1:18" x14ac:dyDescent="0.2">
      <c r="A5" s="17" t="s">
        <v>16</v>
      </c>
      <c r="B5" s="29">
        <v>0.37986111111111115</v>
      </c>
      <c r="C5" s="76">
        <v>57</v>
      </c>
      <c r="D5" s="88" t="str">
        <f>VLOOKUP(C5,'Main Scores'!C:D,2,FALSE)</f>
        <v>Wessex Gold</v>
      </c>
      <c r="E5" s="88" t="str">
        <f>VLOOKUP(C5,'Main Scores'!C:E,3,FALSE)</f>
        <v>Wessex Gold</v>
      </c>
      <c r="F5" s="103" t="str">
        <f>VLOOKUP(C5,'Main Scores'!C:F,4,FALSE)</f>
        <v>Sophia Ramear</v>
      </c>
      <c r="G5" s="88" t="str">
        <f>VLOOKUP(C5,'Main Scores'!C:G,5,FALSE)</f>
        <v>Vivienne</v>
      </c>
      <c r="H5" s="80" t="str">
        <f>VLOOKUP(C5,'Main Scores'!C:H,6,FALSE)</f>
        <v>BRC D2</v>
      </c>
      <c r="I5" s="80" t="s">
        <v>35</v>
      </c>
      <c r="J5" s="80" t="s">
        <v>72</v>
      </c>
      <c r="K5" s="81">
        <f>VLOOKUP(C5,'Main Scores'!C:K,9,FALSE)</f>
        <v>106.5</v>
      </c>
      <c r="L5" s="81">
        <f>VLOOKUP(C5,'Main Scores'!C:L,10,FALSE)</f>
        <v>51</v>
      </c>
      <c r="M5" s="81">
        <f>K5+L5</f>
        <v>157.5</v>
      </c>
      <c r="N5" s="82">
        <f>VLOOKUP(C5,'Main Scores'!C:N,12,FALSE)</f>
        <v>0.63</v>
      </c>
      <c r="O5" s="81">
        <f>VLOOKUP(C5,'Arena A1 - Junior'!C:O,13,FALSE)</f>
        <v>1</v>
      </c>
      <c r="P5" s="81"/>
    </row>
    <row r="6" spans="1:18" x14ac:dyDescent="0.2">
      <c r="A6" s="17" t="s">
        <v>16</v>
      </c>
      <c r="B6" s="29">
        <v>0.3840277777777778</v>
      </c>
      <c r="C6" s="76">
        <v>58</v>
      </c>
      <c r="D6" s="88" t="str">
        <f>VLOOKUP(C6,'Main Scores'!C:D,2,FALSE)</f>
        <v>Wessex Gold</v>
      </c>
      <c r="E6" s="88" t="str">
        <f>VLOOKUP(C6,'Main Scores'!C:E,3,FALSE)</f>
        <v>Wessex Gold</v>
      </c>
      <c r="F6" s="103" t="str">
        <f>VLOOKUP(C6,'Main Scores'!C:F,4,FALSE)</f>
        <v>Abbie Robbins</v>
      </c>
      <c r="G6" s="88" t="str">
        <f>VLOOKUP(C6,'Main Scores'!C:G,5,FALSE)</f>
        <v>Adrian the 2nd</v>
      </c>
      <c r="H6" s="80" t="str">
        <f>VLOOKUP(C6,'Main Scores'!C:H,6,FALSE)</f>
        <v>BRC D1</v>
      </c>
      <c r="I6" s="80" t="s">
        <v>35</v>
      </c>
      <c r="J6" s="80" t="s">
        <v>72</v>
      </c>
      <c r="K6" s="81">
        <f>VLOOKUP(C6,'Main Scores'!C:K,9,FALSE)</f>
        <v>71.5</v>
      </c>
      <c r="L6" s="81">
        <f>VLOOKUP(C6,'Main Scores'!C:L,10,FALSE)</f>
        <v>49</v>
      </c>
      <c r="M6" s="81">
        <f>K6+L6</f>
        <v>120.5</v>
      </c>
      <c r="N6" s="82">
        <f>VLOOKUP(C6,'Main Scores'!C:N,12,FALSE)</f>
        <v>0.60250000000000004</v>
      </c>
      <c r="O6" s="81">
        <f>VLOOKUP(C6,'Arena A1 - Junior'!C:O,13,FALSE)</f>
        <v>2</v>
      </c>
      <c r="P6" s="81"/>
    </row>
    <row r="7" spans="1:18" x14ac:dyDescent="0.2">
      <c r="A7" s="17"/>
      <c r="B7" s="29"/>
      <c r="C7" s="23"/>
      <c r="D7" s="88"/>
      <c r="E7" s="88"/>
      <c r="F7" s="103"/>
      <c r="G7" s="88"/>
      <c r="H7" s="80"/>
      <c r="I7" s="80"/>
      <c r="J7" s="80"/>
      <c r="K7" s="81"/>
      <c r="L7" s="81"/>
      <c r="M7" s="81"/>
      <c r="N7" s="82" t="s">
        <v>80</v>
      </c>
      <c r="O7" s="85"/>
      <c r="P7" s="81">
        <f>O3+O4+O5</f>
        <v>6</v>
      </c>
    </row>
    <row r="8" spans="1:18" x14ac:dyDescent="0.2">
      <c r="B8" s="3"/>
      <c r="D8" s="6"/>
      <c r="E8" s="6"/>
      <c r="F8" s="6"/>
      <c r="G8" s="6"/>
    </row>
    <row r="9" spans="1:18" x14ac:dyDescent="0.2">
      <c r="B9" s="3"/>
      <c r="D9" s="6"/>
      <c r="E9" s="6"/>
      <c r="F9" s="7"/>
      <c r="G9" s="6"/>
    </row>
    <row r="10" spans="1:18" x14ac:dyDescent="0.2">
      <c r="B10" s="3"/>
      <c r="D10" s="6"/>
      <c r="E10" s="6"/>
      <c r="F10" s="6"/>
      <c r="G10" s="6"/>
    </row>
    <row r="11" spans="1:18" x14ac:dyDescent="0.2">
      <c r="B11" s="3"/>
      <c r="D11" s="6"/>
      <c r="E11" s="6"/>
      <c r="F11" s="7"/>
      <c r="G11" s="6"/>
    </row>
    <row r="12" spans="1:18" x14ac:dyDescent="0.2">
      <c r="B12" s="3"/>
      <c r="D12" s="6"/>
      <c r="E12" s="6"/>
      <c r="F12" s="6"/>
      <c r="G12" s="6"/>
    </row>
    <row r="13" spans="1:18" x14ac:dyDescent="0.2">
      <c r="A13" s="1"/>
      <c r="B13" s="1"/>
      <c r="C13" s="1"/>
      <c r="D13" s="5"/>
      <c r="E13" s="5"/>
      <c r="F13" s="5"/>
      <c r="G13" s="5"/>
      <c r="H13" s="5"/>
      <c r="I13" s="5"/>
      <c r="J13" s="5"/>
      <c r="P13" s="2"/>
      <c r="Q13" s="2"/>
      <c r="R13" s="2"/>
    </row>
    <row r="14" spans="1:18" x14ac:dyDescent="0.2">
      <c r="B14" s="3"/>
    </row>
  </sheetData>
  <autoFilter ref="A2:R14"/>
  <sortState ref="A2:R35">
    <sortCondition ref="D2:D35"/>
  </sortState>
  <phoneticPr fontId="9" type="noConversion"/>
  <pageMargins left="0.70866141732283472" right="0.70866141732283472" top="0.74803149606299213" bottom="0.74803149606299213" header="0.31496062992125984" footer="0.31496062992125984"/>
  <pageSetup paperSize="9" scale="60" fitToHeight="2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10"/>
  <sheetViews>
    <sheetView topLeftCell="J1" zoomScaleNormal="100" workbookViewId="0">
      <selection activeCell="O8" sqref="O8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20.875" style="8" customWidth="1"/>
    <col min="5" max="5" width="14.125" style="8" customWidth="1"/>
    <col min="6" max="6" width="19.875" style="8" customWidth="1"/>
    <col min="7" max="7" width="26.875" style="8" customWidth="1"/>
    <col min="8" max="8" width="7.625" style="8" hidden="1" customWidth="1"/>
    <col min="9" max="9" width="12.125" style="8" hidden="1" customWidth="1"/>
    <col min="10" max="10" width="7.125" style="8" customWidth="1"/>
    <col min="11" max="11" width="10.375" bestFit="1" customWidth="1"/>
    <col min="12" max="13" width="11.125" bestFit="1" customWidth="1"/>
    <col min="14" max="14" width="18.75" style="94" bestFit="1" customWidth="1"/>
  </cols>
  <sheetData>
    <row r="1" spans="1:19" x14ac:dyDescent="0.2">
      <c r="A1" s="11"/>
      <c r="B1" s="40"/>
      <c r="C1" s="79" t="s">
        <v>308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92"/>
      <c r="O1" s="81"/>
      <c r="P1" s="21"/>
    </row>
    <row r="2" spans="1:19" s="2" customFormat="1" x14ac:dyDescent="0.2">
      <c r="A2" s="59" t="s">
        <v>14</v>
      </c>
      <c r="B2" s="36" t="s">
        <v>7</v>
      </c>
      <c r="C2" s="83" t="s">
        <v>6</v>
      </c>
      <c r="D2" s="84" t="s">
        <v>8</v>
      </c>
      <c r="E2" s="84" t="s">
        <v>10</v>
      </c>
      <c r="F2" s="84" t="s">
        <v>11</v>
      </c>
      <c r="G2" s="84" t="s">
        <v>12</v>
      </c>
      <c r="H2" s="84" t="s">
        <v>13</v>
      </c>
      <c r="I2" s="84" t="s">
        <v>9</v>
      </c>
      <c r="J2" s="84" t="s">
        <v>13</v>
      </c>
      <c r="K2" s="84" t="s">
        <v>74</v>
      </c>
      <c r="L2" s="85" t="s">
        <v>75</v>
      </c>
      <c r="M2" s="85" t="s">
        <v>76</v>
      </c>
      <c r="N2" s="93" t="s">
        <v>77</v>
      </c>
      <c r="O2" s="85" t="s">
        <v>79</v>
      </c>
      <c r="P2" s="37" t="s">
        <v>89</v>
      </c>
      <c r="Q2" s="2" t="s">
        <v>78</v>
      </c>
      <c r="R2" s="2" t="s">
        <v>321</v>
      </c>
      <c r="S2" s="9">
        <v>200</v>
      </c>
    </row>
    <row r="3" spans="1:19" x14ac:dyDescent="0.2">
      <c r="A3" s="17" t="s">
        <v>15</v>
      </c>
      <c r="B3" s="29">
        <v>0.34791666666666665</v>
      </c>
      <c r="C3" s="87">
        <v>53</v>
      </c>
      <c r="D3" s="88" t="str">
        <f>VLOOKUP(C3,'Main Scores'!C:D,2,FALSE)</f>
        <v>Swindon Individual</v>
      </c>
      <c r="E3" s="88" t="str">
        <f>VLOOKUP(C3,'Main Scores'!C:E,3,FALSE)</f>
        <v>Individual</v>
      </c>
      <c r="F3" s="88" t="str">
        <f>VLOOKUP(C3,'Main Scores'!C:F,4,FALSE)</f>
        <v>Lowenna Davis</v>
      </c>
      <c r="G3" s="88" t="str">
        <f>VLOOKUP(C3,'Main Scores'!C:G,5,FALSE)</f>
        <v>RedHill Frisk Me</v>
      </c>
      <c r="H3" s="80" t="s">
        <v>43</v>
      </c>
      <c r="I3" s="80" t="s">
        <v>36</v>
      </c>
      <c r="J3" s="88" t="str">
        <f>VLOOKUP(C3,'Main Scores'!C:H,6,FALSE)</f>
        <v>BRC D1</v>
      </c>
      <c r="K3" s="81">
        <f>VLOOKUP(C3,'Main Scores'!$C:$M,9,FALSE)</f>
        <v>82</v>
      </c>
      <c r="L3" s="81">
        <f>VLOOKUP($C3,'Main Scores'!$C:$M,10,FALSE)</f>
        <v>54</v>
      </c>
      <c r="M3" s="81">
        <f t="shared" ref="M3:M10" si="0">K3+L3</f>
        <v>136</v>
      </c>
      <c r="N3" s="92">
        <f>M3/S$2</f>
        <v>0.68</v>
      </c>
      <c r="O3" s="100" t="s">
        <v>353</v>
      </c>
      <c r="P3" s="21" t="str">
        <f>IF(N3=N4,"Y","N")</f>
        <v>N</v>
      </c>
      <c r="Q3" s="10">
        <f>VLOOKUP(C3,'Main Scores'!C:N,12,FALSE)-N3</f>
        <v>0</v>
      </c>
      <c r="R3" t="s">
        <v>322</v>
      </c>
      <c r="S3" s="78">
        <v>250</v>
      </c>
    </row>
    <row r="4" spans="1:19" x14ac:dyDescent="0.2">
      <c r="A4" s="17" t="s">
        <v>15</v>
      </c>
      <c r="B4" s="29">
        <v>0.37083333333333335</v>
      </c>
      <c r="C4" s="87">
        <v>58</v>
      </c>
      <c r="D4" s="88" t="str">
        <f>VLOOKUP(C4,'Main Scores'!C:D,2,FALSE)</f>
        <v>Wessex Gold</v>
      </c>
      <c r="E4" s="88" t="str">
        <f>VLOOKUP(C4,'Main Scores'!C:E,3,FALSE)</f>
        <v>Wessex Gold</v>
      </c>
      <c r="F4" s="88" t="str">
        <f>VLOOKUP(C4,'Main Scores'!C:F,4,FALSE)</f>
        <v>Abbie Robbins</v>
      </c>
      <c r="G4" s="88" t="str">
        <f>VLOOKUP(C4,'Main Scores'!C:G,5,FALSE)</f>
        <v>Adrian the 2nd</v>
      </c>
      <c r="H4" s="80" t="s">
        <v>43</v>
      </c>
      <c r="I4" s="80" t="s">
        <v>36</v>
      </c>
      <c r="J4" s="88" t="str">
        <f>VLOOKUP(C4,'Main Scores'!C:H,6,FALSE)</f>
        <v>BRC D1</v>
      </c>
      <c r="K4" s="81">
        <f>VLOOKUP(C4,'Main Scores'!$C:$M,9,FALSE)</f>
        <v>71.5</v>
      </c>
      <c r="L4" s="81">
        <f>VLOOKUP($C4,'Main Scores'!$C:$M,10,FALSE)</f>
        <v>49</v>
      </c>
      <c r="M4" s="81">
        <f t="shared" si="0"/>
        <v>120.5</v>
      </c>
      <c r="N4" s="92">
        <f>M4/S$2</f>
        <v>0.60250000000000004</v>
      </c>
      <c r="O4" s="81">
        <v>2</v>
      </c>
      <c r="P4" s="21" t="str">
        <f>IF(N4=N7,"Y","N")</f>
        <v>N</v>
      </c>
      <c r="Q4" s="10">
        <f>VLOOKUP(C4,'Main Scores'!C:N,12,FALSE)-N4</f>
        <v>0</v>
      </c>
      <c r="R4" t="s">
        <v>323</v>
      </c>
      <c r="S4">
        <v>250</v>
      </c>
    </row>
    <row r="5" spans="1:19" x14ac:dyDescent="0.2">
      <c r="A5" s="17" t="s">
        <v>15</v>
      </c>
      <c r="B5" s="29">
        <v>0.3659722222222222</v>
      </c>
      <c r="C5" s="87">
        <v>57</v>
      </c>
      <c r="D5" s="88" t="str">
        <f>VLOOKUP(C5,'Main Scores'!C:D,2,FALSE)</f>
        <v>Wessex Gold</v>
      </c>
      <c r="E5" s="88" t="str">
        <f>VLOOKUP(C5,'Main Scores'!C:E,3,FALSE)</f>
        <v>Wessex Gold</v>
      </c>
      <c r="F5" s="88" t="str">
        <f>VLOOKUP(C5,'Main Scores'!C:F,4,FALSE)</f>
        <v>Sophia Ramear</v>
      </c>
      <c r="G5" s="88" t="str">
        <f>VLOOKUP(C5,'Main Scores'!C:G,5,FALSE)</f>
        <v>Vivienne</v>
      </c>
      <c r="H5" s="80" t="s">
        <v>43</v>
      </c>
      <c r="I5" s="80" t="s">
        <v>36</v>
      </c>
      <c r="J5" s="88" t="str">
        <f>VLOOKUP(C5,'Main Scores'!C:H,6,FALSE)</f>
        <v>BRC D2</v>
      </c>
      <c r="K5" s="81">
        <f>VLOOKUP(C5,'Main Scores'!$C:$M,9,FALSE)</f>
        <v>106.5</v>
      </c>
      <c r="L5" s="81">
        <f>VLOOKUP($C5,'Main Scores'!$C:$M,10,FALSE)</f>
        <v>51</v>
      </c>
      <c r="M5" s="81">
        <f t="shared" si="0"/>
        <v>157.5</v>
      </c>
      <c r="N5" s="92">
        <f>M5/S$3</f>
        <v>0.63</v>
      </c>
      <c r="O5" s="81">
        <v>1</v>
      </c>
      <c r="P5" s="21" t="str">
        <f>IF(N5=N6,"Y","N")</f>
        <v>N</v>
      </c>
      <c r="Q5" s="10">
        <f>VLOOKUP(C5,'Main Scores'!C:N,12,FALSE)-N5</f>
        <v>0</v>
      </c>
      <c r="R5" t="s">
        <v>324</v>
      </c>
      <c r="S5">
        <v>240</v>
      </c>
    </row>
    <row r="6" spans="1:19" x14ac:dyDescent="0.2">
      <c r="A6" s="17" t="s">
        <v>15</v>
      </c>
      <c r="B6" s="29">
        <v>0.36180555555555555</v>
      </c>
      <c r="C6" s="87">
        <v>56</v>
      </c>
      <c r="D6" s="88" t="str">
        <f>VLOOKUP(C6,'Main Scores'!C:D,2,FALSE)</f>
        <v>Wessex Gold</v>
      </c>
      <c r="E6" s="88" t="str">
        <f>VLOOKUP(C6,'Main Scores'!C:E,3,FALSE)</f>
        <v>Wessex Gold</v>
      </c>
      <c r="F6" s="88" t="str">
        <f>VLOOKUP(C6,'Main Scores'!C:F,4,FALSE)</f>
        <v>Zoe Thompson</v>
      </c>
      <c r="G6" s="88" t="str">
        <f>VLOOKUP(C6,'Main Scores'!C:G,5,FALSE)</f>
        <v>Ready Steady Go</v>
      </c>
      <c r="H6" s="80" t="s">
        <v>43</v>
      </c>
      <c r="I6" s="80" t="s">
        <v>36</v>
      </c>
      <c r="J6" s="88" t="str">
        <f>VLOOKUP(C6,'Main Scores'!C:H,6,FALSE)</f>
        <v>BRC D3</v>
      </c>
      <c r="K6" s="81">
        <f>VLOOKUP(C6,'Main Scores'!$C:$M,9,FALSE)</f>
        <v>128</v>
      </c>
      <c r="L6" s="81">
        <f>VLOOKUP($C6,'Main Scores'!$C:$M,10,FALSE)</f>
        <v>62</v>
      </c>
      <c r="M6" s="81">
        <f t="shared" si="0"/>
        <v>190</v>
      </c>
      <c r="N6" s="92">
        <f>M6/S$3</f>
        <v>0.76</v>
      </c>
      <c r="O6" s="81">
        <v>1</v>
      </c>
      <c r="P6" s="21" t="str">
        <f t="shared" ref="P6:P10" si="1">IF(N6=N7,"Y","N")</f>
        <v>N</v>
      </c>
      <c r="Q6" s="10">
        <f>VLOOKUP(C6,'Main Scores'!C:N,12,FALSE)-N6</f>
        <v>0</v>
      </c>
    </row>
    <row r="7" spans="1:19" x14ac:dyDescent="0.2">
      <c r="A7" s="17" t="s">
        <v>15</v>
      </c>
      <c r="B7" s="29">
        <v>0.34375</v>
      </c>
      <c r="C7" s="87">
        <v>52</v>
      </c>
      <c r="D7" s="88" t="str">
        <f>VLOOKUP(C7,'Main Scores'!C:D,2,FALSE)</f>
        <v>Cotswold Edge RC individual</v>
      </c>
      <c r="E7" s="88" t="str">
        <f>VLOOKUP(C7,'Main Scores'!C:E,3,FALSE)</f>
        <v>Individual</v>
      </c>
      <c r="F7" s="88" t="str">
        <f>VLOOKUP(C7,'Main Scores'!C:F,4,FALSE)</f>
        <v xml:space="preserve">India Duke </v>
      </c>
      <c r="G7" s="88" t="str">
        <f>VLOOKUP(C7,'Main Scores'!C:G,5,FALSE)</f>
        <v>Littletons Definitley Maybe</v>
      </c>
      <c r="H7" s="80" t="s">
        <v>43</v>
      </c>
      <c r="I7" s="80" t="s">
        <v>36</v>
      </c>
      <c r="J7" s="88" t="str">
        <f>VLOOKUP(C7,'Main Scores'!C:H,6,FALSE)</f>
        <v>BRC D10</v>
      </c>
      <c r="K7" s="81">
        <f>VLOOKUP(C7,'Main Scores'!$C:$M,9,FALSE)</f>
        <v>109</v>
      </c>
      <c r="L7" s="81">
        <f>VLOOKUP($C7,'Main Scores'!$C:$M,10,FALSE)</f>
        <v>55</v>
      </c>
      <c r="M7" s="81">
        <f t="shared" si="0"/>
        <v>164</v>
      </c>
      <c r="N7" s="92">
        <f>M7/S$5</f>
        <v>0.68333333333333335</v>
      </c>
      <c r="O7" s="81">
        <v>3</v>
      </c>
      <c r="P7" s="21" t="str">
        <f t="shared" si="1"/>
        <v>N</v>
      </c>
      <c r="Q7" s="10">
        <f>VLOOKUP(C7,'Main Scores'!C:N,12,FALSE)-N7</f>
        <v>0</v>
      </c>
    </row>
    <row r="8" spans="1:19" x14ac:dyDescent="0.2">
      <c r="A8" s="17" t="s">
        <v>15</v>
      </c>
      <c r="B8" s="29">
        <v>0.3527777777777778</v>
      </c>
      <c r="C8" s="87">
        <v>54</v>
      </c>
      <c r="D8" s="88" t="str">
        <f>VLOOKUP(C8,'Main Scores'!C:D,2,FALSE)</f>
        <v>Swindon Individual</v>
      </c>
      <c r="E8" s="88" t="str">
        <f>VLOOKUP(C8,'Main Scores'!C:E,3,FALSE)</f>
        <v>Individual</v>
      </c>
      <c r="F8" s="88" t="str">
        <f>VLOOKUP(C8,'Main Scores'!C:F,4,FALSE)</f>
        <v>Iona Farrow-Wilton</v>
      </c>
      <c r="G8" s="88" t="str">
        <f>VLOOKUP(C8,'Main Scores'!C:G,5,FALSE)</f>
        <v>Spot the Spot II</v>
      </c>
      <c r="H8" s="80" t="s">
        <v>43</v>
      </c>
      <c r="I8" s="80" t="s">
        <v>36</v>
      </c>
      <c r="J8" s="88" t="str">
        <f>VLOOKUP(C8,'Main Scores'!C:H,6,FALSE)</f>
        <v>BRC D10</v>
      </c>
      <c r="K8" s="81">
        <f>VLOOKUP(C8,'Main Scores'!$C:$M,9,FALSE)</f>
        <v>118.5</v>
      </c>
      <c r="L8" s="81">
        <f>VLOOKUP($C8,'Main Scores'!$C:$M,10,FALSE)</f>
        <v>60</v>
      </c>
      <c r="M8" s="81">
        <f t="shared" si="0"/>
        <v>178.5</v>
      </c>
      <c r="N8" s="92">
        <f>M8/S$5</f>
        <v>0.74375000000000002</v>
      </c>
      <c r="O8" s="81" t="s">
        <v>353</v>
      </c>
      <c r="P8" s="21" t="str">
        <f t="shared" si="1"/>
        <v>N</v>
      </c>
      <c r="Q8" s="10">
        <f>VLOOKUP(C8,'Main Scores'!C:N,12,FALSE)-N8</f>
        <v>0</v>
      </c>
    </row>
    <row r="9" spans="1:19" x14ac:dyDescent="0.2">
      <c r="A9" s="17" t="s">
        <v>15</v>
      </c>
      <c r="B9" s="29">
        <v>0.35694444444444445</v>
      </c>
      <c r="C9" s="87">
        <v>55</v>
      </c>
      <c r="D9" s="88" t="str">
        <f>VLOOKUP(C9,'Main Scores'!C:D,2,FALSE)</f>
        <v>Wessex Gold</v>
      </c>
      <c r="E9" s="88" t="str">
        <f>VLOOKUP(C9,'Main Scores'!C:E,3,FALSE)</f>
        <v>Wessex Gold</v>
      </c>
      <c r="F9" s="88" t="str">
        <f>VLOOKUP(C9,'Main Scores'!C:F,4,FALSE)</f>
        <v>Chloe Reeves</v>
      </c>
      <c r="G9" s="88" t="str">
        <f>VLOOKUP(C9,'Main Scores'!C:G,5,FALSE)</f>
        <v>Stella Artois</v>
      </c>
      <c r="H9" s="80" t="s">
        <v>43</v>
      </c>
      <c r="I9" s="80" t="s">
        <v>36</v>
      </c>
      <c r="J9" s="88" t="str">
        <f>VLOOKUP(C9,'Main Scores'!C:H,6,FALSE)</f>
        <v>BRC D10</v>
      </c>
      <c r="K9" s="81">
        <f>VLOOKUP(C9,'Main Scores'!$C:$M,9,FALSE)</f>
        <v>103.5</v>
      </c>
      <c r="L9" s="81">
        <f>VLOOKUP($C9,'Main Scores'!$C:$M,10,FALSE)</f>
        <v>55</v>
      </c>
      <c r="M9" s="81">
        <f t="shared" si="0"/>
        <v>158.5</v>
      </c>
      <c r="N9" s="92">
        <f>M9/S$5</f>
        <v>0.66041666666666665</v>
      </c>
      <c r="O9" s="81">
        <v>4</v>
      </c>
      <c r="P9" s="21" t="str">
        <f t="shared" si="1"/>
        <v>N</v>
      </c>
      <c r="Q9" s="10">
        <f>VLOOKUP(C9,'Main Scores'!C:N,12,FALSE)-N9</f>
        <v>0</v>
      </c>
    </row>
    <row r="10" spans="1:19" x14ac:dyDescent="0.2">
      <c r="A10" s="17" t="s">
        <v>15</v>
      </c>
      <c r="B10" s="29">
        <v>0.375</v>
      </c>
      <c r="C10" s="87">
        <v>59</v>
      </c>
      <c r="D10" s="88" t="str">
        <f>VLOOKUP(C10,'Main Scores'!C:D,2,FALSE)</f>
        <v>Wessex Gold Individual</v>
      </c>
      <c r="E10" s="88" t="str">
        <f>VLOOKUP(C10,'Main Scores'!C:E,3,FALSE)</f>
        <v>Individual</v>
      </c>
      <c r="F10" s="88" t="str">
        <f>VLOOKUP(C10,'Main Scores'!C:F,4,FALSE)</f>
        <v>Louisa Tobin</v>
      </c>
      <c r="G10" s="88" t="str">
        <f>VLOOKUP(C10,'Main Scores'!C:G,5,FALSE)</f>
        <v xml:space="preserve">Mostly in Time </v>
      </c>
      <c r="H10" s="80" t="s">
        <v>43</v>
      </c>
      <c r="I10" s="80" t="s">
        <v>36</v>
      </c>
      <c r="J10" s="88" t="str">
        <f>VLOOKUP(C10,'Main Scores'!C:H,6,FALSE)</f>
        <v>BRC D10</v>
      </c>
      <c r="K10" s="81">
        <f>VLOOKUP(C10,'Main Scores'!$C:$M,9,FALSE)</f>
        <v>110</v>
      </c>
      <c r="L10" s="81">
        <f>VLOOKUP($C10,'Main Scores'!$C:$M,10,FALSE)</f>
        <v>55</v>
      </c>
      <c r="M10" s="81">
        <f t="shared" si="0"/>
        <v>165</v>
      </c>
      <c r="N10" s="92">
        <f>M10/S$5</f>
        <v>0.6875</v>
      </c>
      <c r="O10" s="100">
        <v>2</v>
      </c>
      <c r="P10" s="21" t="str">
        <f t="shared" si="1"/>
        <v>N</v>
      </c>
      <c r="Q10" s="10">
        <f>VLOOKUP(C10,'Main Scores'!C:N,12,FALSE)-N10</f>
        <v>0</v>
      </c>
    </row>
  </sheetData>
  <sortState ref="A3:S10">
    <sortCondition ref="J3:J10"/>
  </sortState>
  <phoneticPr fontId="9" type="noConversion"/>
  <printOptions gridLines="1"/>
  <pageMargins left="0.25" right="0.25" top="0.75" bottom="0.75" header="0.3" footer="0.3"/>
  <pageSetup paperSize="9" scale="79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S27"/>
  <sheetViews>
    <sheetView topLeftCell="C1" workbookViewId="0">
      <selection activeCell="G23" sqref="G23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5.75" style="8" customWidth="1"/>
    <col min="5" max="5" width="14.125" style="8" customWidth="1"/>
    <col min="6" max="6" width="19.125" style="8" customWidth="1"/>
    <col min="7" max="7" width="26.75" style="8" customWidth="1"/>
    <col min="8" max="8" width="7.625" style="8" hidden="1" customWidth="1"/>
    <col min="9" max="9" width="12.125" style="8" hidden="1" customWidth="1"/>
    <col min="10" max="10" width="7.2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79" t="s">
        <v>307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16"/>
      <c r="P1" s="21"/>
    </row>
    <row r="2" spans="1:19" s="2" customFormat="1" x14ac:dyDescent="0.2">
      <c r="A2" s="59" t="s">
        <v>14</v>
      </c>
      <c r="B2" s="36" t="s">
        <v>7</v>
      </c>
      <c r="C2" s="104" t="s">
        <v>6</v>
      </c>
      <c r="D2" s="105" t="s">
        <v>8</v>
      </c>
      <c r="E2" s="105" t="s">
        <v>10</v>
      </c>
      <c r="F2" s="105" t="s">
        <v>11</v>
      </c>
      <c r="G2" s="105" t="s">
        <v>12</v>
      </c>
      <c r="H2" s="105" t="s">
        <v>13</v>
      </c>
      <c r="I2" s="105" t="s">
        <v>9</v>
      </c>
      <c r="J2" s="105" t="s">
        <v>13</v>
      </c>
      <c r="K2" s="105" t="s">
        <v>74</v>
      </c>
      <c r="L2" s="106" t="s">
        <v>75</v>
      </c>
      <c r="M2" s="106" t="s">
        <v>76</v>
      </c>
      <c r="N2" s="107" t="s">
        <v>77</v>
      </c>
      <c r="O2" s="61" t="s">
        <v>79</v>
      </c>
      <c r="P2" s="37" t="s">
        <v>89</v>
      </c>
      <c r="Q2" s="53" t="s">
        <v>78</v>
      </c>
      <c r="R2" s="2" t="s">
        <v>92</v>
      </c>
      <c r="S2" s="9">
        <v>250</v>
      </c>
    </row>
    <row r="3" spans="1:19" x14ac:dyDescent="0.2">
      <c r="A3" s="17" t="s">
        <v>16</v>
      </c>
      <c r="B3" s="29">
        <v>0.63055555555555554</v>
      </c>
      <c r="C3" s="87">
        <v>8</v>
      </c>
      <c r="D3" s="88" t="str">
        <f>VLOOKUP(C3,'Main Scores'!C:D,2,FALSE)</f>
        <v>Berkeley</v>
      </c>
      <c r="E3" s="88" t="str">
        <f>VLOOKUP(C3,'Main Scores'!C:E,3,FALSE)</f>
        <v>Berkeley</v>
      </c>
      <c r="F3" s="88" t="str">
        <f>VLOOKUP(C3,'Main Scores'!C:F,4,FALSE)</f>
        <v>Sam Gibbs</v>
      </c>
      <c r="G3" s="88" t="str">
        <f>VLOOKUP(C3,'Main Scores'!C:G,5,FALSE)</f>
        <v>Emilius</v>
      </c>
      <c r="H3" s="80" t="s">
        <v>41</v>
      </c>
      <c r="I3" s="80" t="s">
        <v>36</v>
      </c>
      <c r="J3" s="88" t="str">
        <f>VLOOKUP(C3,'Main Scores'!C:H,6,FALSE)</f>
        <v>BRC D3</v>
      </c>
      <c r="K3" s="81">
        <f>VLOOKUP(C3,'Main Scores'!$C:$M,9,FALSE)</f>
        <v>130.5</v>
      </c>
      <c r="L3" s="81">
        <f>VLOOKUP($C3,'Main Scores'!$C:$M,10,FALSE)</f>
        <v>67</v>
      </c>
      <c r="M3" s="81">
        <f t="shared" ref="M3:M26" si="0">K3+L3</f>
        <v>197.5</v>
      </c>
      <c r="N3" s="82">
        <f t="shared" ref="N3:N24" si="1">M3/S$2</f>
        <v>0.79</v>
      </c>
      <c r="O3" s="100" t="s">
        <v>353</v>
      </c>
      <c r="P3" s="21" t="str">
        <f t="shared" ref="P3:P27" si="2">IF(N3=N4,"Y","N")</f>
        <v>N</v>
      </c>
      <c r="Q3" s="54">
        <f>VLOOKUP(C3,'Main Scores'!C:N,12,FALSE)-N3</f>
        <v>0</v>
      </c>
    </row>
    <row r="4" spans="1:19" x14ac:dyDescent="0.2">
      <c r="A4" s="17" t="s">
        <v>16</v>
      </c>
      <c r="B4" s="29">
        <v>0.61736111111111114</v>
      </c>
      <c r="C4" s="87">
        <v>22</v>
      </c>
      <c r="D4" s="88" t="str">
        <f>VLOOKUP(C4,'Main Scores'!C:D,2,FALSE)</f>
        <v>Vwh</v>
      </c>
      <c r="E4" s="88" t="str">
        <f>VLOOKUP(C4,'Main Scores'!C:E,3,FALSE)</f>
        <v>Vwh</v>
      </c>
      <c r="F4" s="88" t="str">
        <f>VLOOKUP(C4,'Main Scores'!C:F,4,FALSE)</f>
        <v>Pippa Thornton</v>
      </c>
      <c r="G4" s="88" t="str">
        <f>VLOOKUP(C4,'Main Scores'!C:G,5,FALSE)</f>
        <v>Cookworthy Heston</v>
      </c>
      <c r="H4" s="80" t="s">
        <v>41</v>
      </c>
      <c r="I4" s="80" t="s">
        <v>36</v>
      </c>
      <c r="J4" s="88" t="str">
        <f>VLOOKUP(C4,'Main Scores'!C:H,6,FALSE)</f>
        <v>BRC D3</v>
      </c>
      <c r="K4" s="81">
        <f>VLOOKUP(C4,'Main Scores'!$C:$M,9,FALSE)</f>
        <v>127</v>
      </c>
      <c r="L4" s="81">
        <f>VLOOKUP($C4,'Main Scores'!$C:$M,10,FALSE)</f>
        <v>68</v>
      </c>
      <c r="M4" s="81">
        <f t="shared" si="0"/>
        <v>195</v>
      </c>
      <c r="N4" s="82">
        <f t="shared" si="1"/>
        <v>0.78</v>
      </c>
      <c r="O4" s="81">
        <v>2</v>
      </c>
      <c r="P4" s="21" t="str">
        <f t="shared" si="2"/>
        <v>N</v>
      </c>
      <c r="Q4" s="54">
        <f>VLOOKUP(C4,'Main Scores'!C:N,12,FALSE)-N4</f>
        <v>0</v>
      </c>
    </row>
    <row r="5" spans="1:19" x14ac:dyDescent="0.2">
      <c r="A5" s="17" t="s">
        <v>16</v>
      </c>
      <c r="B5" s="29">
        <v>0.63472222222222219</v>
      </c>
      <c r="C5" s="87">
        <v>13</v>
      </c>
      <c r="D5" s="88" t="str">
        <f>VLOOKUP(C5,'Main Scores'!C:D,2,FALSE)</f>
        <v>Kennet vale Sauvignon</v>
      </c>
      <c r="E5" s="88" t="str">
        <f>VLOOKUP(C5,'Main Scores'!C:E,3,FALSE)</f>
        <v>Sauvignon</v>
      </c>
      <c r="F5" s="88" t="str">
        <f>VLOOKUP(C5,'Main Scores'!C:F,4,FALSE)</f>
        <v>Julie Bush</v>
      </c>
      <c r="G5" s="88" t="str">
        <f>VLOOKUP(C5,'Main Scores'!C:G,5,FALSE)</f>
        <v>Attychree Prince</v>
      </c>
      <c r="H5" s="80" t="s">
        <v>41</v>
      </c>
      <c r="I5" s="80" t="s">
        <v>36</v>
      </c>
      <c r="J5" s="88" t="str">
        <f>VLOOKUP(C5,'Main Scores'!C:H,6,FALSE)</f>
        <v>Brc D3</v>
      </c>
      <c r="K5" s="81">
        <f>VLOOKUP(C5,'Main Scores'!$C:$M,9,FALSE)</f>
        <v>127</v>
      </c>
      <c r="L5" s="81">
        <f>VLOOKUP($C5,'Main Scores'!$C:$M,10,FALSE)</f>
        <v>64</v>
      </c>
      <c r="M5" s="81">
        <f t="shared" si="0"/>
        <v>191</v>
      </c>
      <c r="N5" s="82">
        <f t="shared" si="1"/>
        <v>0.76400000000000001</v>
      </c>
      <c r="O5" s="81">
        <v>3</v>
      </c>
      <c r="P5" s="21" t="str">
        <f t="shared" si="2"/>
        <v>N</v>
      </c>
      <c r="Q5" s="54">
        <f>VLOOKUP(C5,'Main Scores'!C:N,12,FALSE)-N5</f>
        <v>0</v>
      </c>
    </row>
    <row r="6" spans="1:19" x14ac:dyDescent="0.2">
      <c r="A6" s="17" t="s">
        <v>16</v>
      </c>
      <c r="B6" s="29">
        <v>0.64444444444444449</v>
      </c>
      <c r="C6" s="87">
        <v>15</v>
      </c>
      <c r="D6" s="88" t="str">
        <f>VLOOKUP(C6,'Main Scores'!C:D,2,FALSE)</f>
        <v>Severn Vale</v>
      </c>
      <c r="E6" s="88">
        <f>VLOOKUP(C6,'Main Scores'!C:E,3,FALSE)</f>
        <v>1</v>
      </c>
      <c r="F6" s="88" t="str">
        <f>VLOOKUP(C6,'Main Scores'!C:F,4,FALSE)</f>
        <v>Vicki Swindell</v>
      </c>
      <c r="G6" s="88" t="str">
        <f>VLOOKUP(C6,'Main Scores'!C:G,5,FALSE)</f>
        <v>Temple Clover Belle</v>
      </c>
      <c r="H6" s="80" t="s">
        <v>41</v>
      </c>
      <c r="I6" s="80" t="s">
        <v>36</v>
      </c>
      <c r="J6" s="88" t="str">
        <f>VLOOKUP(C6,'Main Scores'!C:H,6,FALSE)</f>
        <v>BRC D3</v>
      </c>
      <c r="K6" s="81">
        <f>VLOOKUP(C6,'Main Scores'!$C:$M,9,FALSE)</f>
        <v>127.5</v>
      </c>
      <c r="L6" s="81">
        <f>VLOOKUP($C6,'Main Scores'!$C:$M,10,FALSE)</f>
        <v>59</v>
      </c>
      <c r="M6" s="81">
        <f t="shared" si="0"/>
        <v>186.5</v>
      </c>
      <c r="N6" s="82">
        <f t="shared" si="1"/>
        <v>0.746</v>
      </c>
      <c r="O6" s="81">
        <v>4</v>
      </c>
      <c r="P6" s="21" t="str">
        <f t="shared" si="2"/>
        <v>N</v>
      </c>
      <c r="Q6" s="54">
        <f>VLOOKUP(C6,'Main Scores'!C:N,12,FALSE)-N6</f>
        <v>0</v>
      </c>
    </row>
    <row r="7" spans="1:19" x14ac:dyDescent="0.2">
      <c r="A7" s="17" t="s">
        <v>16</v>
      </c>
      <c r="B7" s="29">
        <v>0.58263888888888882</v>
      </c>
      <c r="C7" s="87">
        <v>2</v>
      </c>
      <c r="D7" s="88" t="str">
        <f>VLOOKUP(C7,'Main Scores'!C:D,2,FALSE)</f>
        <v>Bath 1</v>
      </c>
      <c r="E7" s="88">
        <f>VLOOKUP(C7,'Main Scores'!C:E,3,FALSE)</f>
        <v>1</v>
      </c>
      <c r="F7" s="88" t="str">
        <f>VLOOKUP(C7,'Main Scores'!C:F,4,FALSE)</f>
        <v>Alexis Symes</v>
      </c>
      <c r="G7" s="88" t="str">
        <f>VLOOKUP(C7,'Main Scores'!C:G,5,FALSE)</f>
        <v>Glen Carter</v>
      </c>
      <c r="H7" s="80" t="s">
        <v>41</v>
      </c>
      <c r="I7" s="80" t="s">
        <v>36</v>
      </c>
      <c r="J7" s="88" t="str">
        <f>VLOOKUP(C7,'Main Scores'!C:H,6,FALSE)</f>
        <v>BRC D3</v>
      </c>
      <c r="K7" s="81">
        <f>VLOOKUP(C7,'Main Scores'!$C:$M,9,FALSE)</f>
        <v>124.5</v>
      </c>
      <c r="L7" s="81">
        <f>VLOOKUP($C7,'Main Scores'!$C:$M,10,FALSE)</f>
        <v>57</v>
      </c>
      <c r="M7" s="81">
        <f t="shared" si="0"/>
        <v>181.5</v>
      </c>
      <c r="N7" s="82">
        <f t="shared" si="1"/>
        <v>0.72599999999999998</v>
      </c>
      <c r="O7" s="81">
        <v>5</v>
      </c>
      <c r="P7" s="21" t="str">
        <f t="shared" si="2"/>
        <v>N</v>
      </c>
      <c r="Q7" s="54">
        <f>VLOOKUP(C7,'Main Scores'!C:N,12,FALSE)-N7</f>
        <v>0</v>
      </c>
    </row>
    <row r="8" spans="1:19" x14ac:dyDescent="0.2">
      <c r="A8" s="17" t="s">
        <v>16</v>
      </c>
      <c r="B8" s="29">
        <v>0.59166666666666667</v>
      </c>
      <c r="C8" s="87">
        <v>9</v>
      </c>
      <c r="D8" s="88" t="str">
        <f>VLOOKUP(C8,'Main Scores'!C:D,2,FALSE)</f>
        <v>cotswold Edge RC</v>
      </c>
      <c r="E8" s="88" t="str">
        <f>VLOOKUP(C8,'Main Scores'!C:E,3,FALSE)</f>
        <v>cotswold Edge RC</v>
      </c>
      <c r="F8" s="88" t="str">
        <f>VLOOKUP(C8,'Main Scores'!C:F,4,FALSE)</f>
        <v>Chris Clark</v>
      </c>
      <c r="G8" s="88" t="str">
        <f>VLOOKUP(C8,'Main Scores'!C:G,5,FALSE)</f>
        <v>Croesnant Carad OG</v>
      </c>
      <c r="H8" s="80" t="s">
        <v>41</v>
      </c>
      <c r="I8" s="80" t="s">
        <v>36</v>
      </c>
      <c r="J8" s="88" t="str">
        <f>VLOOKUP(C8,'Main Scores'!C:H,6,FALSE)</f>
        <v xml:space="preserve">BRC D3 </v>
      </c>
      <c r="K8" s="81">
        <f>VLOOKUP(C8,'Main Scores'!$C:$M,9,FALSE)</f>
        <v>112.5</v>
      </c>
      <c r="L8" s="81">
        <f>VLOOKUP($C8,'Main Scores'!$C:$M,10,FALSE)</f>
        <v>58</v>
      </c>
      <c r="M8" s="81">
        <f t="shared" si="0"/>
        <v>170.5</v>
      </c>
      <c r="N8" s="82">
        <f t="shared" si="1"/>
        <v>0.68200000000000005</v>
      </c>
      <c r="O8" s="81">
        <v>6</v>
      </c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16</v>
      </c>
      <c r="B9" s="29">
        <v>0.55486111111111114</v>
      </c>
      <c r="C9" s="87">
        <v>24</v>
      </c>
      <c r="D9" s="88" t="str">
        <f>VLOOKUP(C9,'Main Scores'!C:D,2,FALSE)</f>
        <v>Wessex Gold</v>
      </c>
      <c r="E9" s="88" t="str">
        <f>VLOOKUP(C9,'Main Scores'!C:E,3,FALSE)</f>
        <v>Wessex Gold</v>
      </c>
      <c r="F9" s="88" t="str">
        <f>VLOOKUP(C9,'Main Scores'!C:F,4,FALSE)</f>
        <v>Wendy Lappington</v>
      </c>
      <c r="G9" s="88" t="str">
        <f>VLOOKUP(C9,'Main Scores'!C:G,5,FALSE)</f>
        <v>Loxley Monkey</v>
      </c>
      <c r="H9" s="80" t="s">
        <v>41</v>
      </c>
      <c r="I9" s="80" t="s">
        <v>36</v>
      </c>
      <c r="J9" s="88" t="str">
        <f>VLOOKUP(C9,'Main Scores'!C:H,6,FALSE)</f>
        <v>BRC D3</v>
      </c>
      <c r="K9" s="81">
        <f>VLOOKUP(C9,'Main Scores'!$C:$M,9,FALSE)</f>
        <v>111</v>
      </c>
      <c r="L9" s="81">
        <f>VLOOKUP($C9,'Main Scores'!$C:$M,10,FALSE)</f>
        <v>54</v>
      </c>
      <c r="M9" s="81">
        <f t="shared" si="0"/>
        <v>165</v>
      </c>
      <c r="N9" s="82">
        <f t="shared" si="1"/>
        <v>0.66</v>
      </c>
      <c r="O9" s="81">
        <v>7</v>
      </c>
      <c r="P9" s="21" t="str">
        <f t="shared" si="2"/>
        <v>N</v>
      </c>
      <c r="Q9" s="54">
        <f>VLOOKUP(C9,'Main Scores'!C:N,12,FALSE)-N9</f>
        <v>0</v>
      </c>
    </row>
    <row r="10" spans="1:19" x14ac:dyDescent="0.2">
      <c r="A10" s="17" t="s">
        <v>16</v>
      </c>
      <c r="B10" s="29">
        <v>0.64930555555555558</v>
      </c>
      <c r="C10" s="87">
        <v>16</v>
      </c>
      <c r="D10" s="88" t="str">
        <f>VLOOKUP(C10,'Main Scores'!C:D,2,FALSE)</f>
        <v>Severn Vale</v>
      </c>
      <c r="E10" s="88">
        <f>VLOOKUP(C10,'Main Scores'!C:E,3,FALSE)</f>
        <v>1</v>
      </c>
      <c r="F10" s="88" t="str">
        <f>VLOOKUP(C10,'Main Scores'!C:F,4,FALSE)</f>
        <v>Wendy Barke</v>
      </c>
      <c r="G10" s="88" t="str">
        <f>VLOOKUP(C10,'Main Scores'!C:G,5,FALSE)</f>
        <v>Waylands Morning Sunshine</v>
      </c>
      <c r="H10" s="80" t="s">
        <v>41</v>
      </c>
      <c r="I10" s="80" t="s">
        <v>36</v>
      </c>
      <c r="J10" s="88" t="str">
        <f>VLOOKUP(C10,'Main Scores'!C:H,6,FALSE)</f>
        <v>BRC D3</v>
      </c>
      <c r="K10" s="81">
        <f>VLOOKUP(C10,'Main Scores'!$C:$M,9,FALSE)</f>
        <v>108</v>
      </c>
      <c r="L10" s="81">
        <f>VLOOKUP($C10,'Main Scores'!$C:$M,10,FALSE)</f>
        <v>54</v>
      </c>
      <c r="M10" s="81">
        <f t="shared" si="0"/>
        <v>162</v>
      </c>
      <c r="N10" s="82">
        <f t="shared" si="1"/>
        <v>0.64800000000000002</v>
      </c>
      <c r="O10" s="81">
        <v>8</v>
      </c>
      <c r="P10" s="21" t="str">
        <f t="shared" si="2"/>
        <v>Y</v>
      </c>
      <c r="Q10" s="54">
        <f>VLOOKUP(C10,'Main Scores'!C:N,12,FALSE)-N10</f>
        <v>0</v>
      </c>
    </row>
    <row r="11" spans="1:19" x14ac:dyDescent="0.2">
      <c r="A11" s="17" t="s">
        <v>16</v>
      </c>
      <c r="B11" s="29">
        <v>0.61319444444444449</v>
      </c>
      <c r="C11" s="87">
        <v>20</v>
      </c>
      <c r="D11" s="88" t="str">
        <f>VLOOKUP(C11,'Main Scores'!C:D,2,FALSE)</f>
        <v>VHPRC</v>
      </c>
      <c r="E11" s="88" t="str">
        <f>VLOOKUP(C11,'Main Scores'!C:E,3,FALSE)</f>
        <v>VHPRC</v>
      </c>
      <c r="F11" s="88" t="str">
        <f>VLOOKUP(C11,'Main Scores'!C:F,4,FALSE)</f>
        <v>Tess Bryer</v>
      </c>
      <c r="G11" s="88" t="str">
        <f>VLOOKUP(C11,'Main Scores'!C:G,5,FALSE)</f>
        <v>Bitterwell Harmony</v>
      </c>
      <c r="H11" s="80" t="s">
        <v>41</v>
      </c>
      <c r="I11" s="80" t="s">
        <v>36</v>
      </c>
      <c r="J11" s="88" t="str">
        <f>VLOOKUP(C11,'Main Scores'!C:H,6,FALSE)</f>
        <v>BRC D3</v>
      </c>
      <c r="K11" s="81">
        <f>VLOOKUP(C11,'Main Scores'!$C:$M,9,FALSE)</f>
        <v>110</v>
      </c>
      <c r="L11" s="81">
        <f>VLOOKUP($C11,'Main Scores'!$C:$M,10,FALSE)</f>
        <v>52</v>
      </c>
      <c r="M11" s="81">
        <f t="shared" si="0"/>
        <v>162</v>
      </c>
      <c r="N11" s="82">
        <f t="shared" si="1"/>
        <v>0.64800000000000002</v>
      </c>
      <c r="O11" s="81">
        <v>9</v>
      </c>
      <c r="P11" s="21" t="str">
        <f t="shared" si="2"/>
        <v>N</v>
      </c>
      <c r="Q11" s="54">
        <f>VLOOKUP(C11,'Main Scores'!C:N,12,FALSE)-N11</f>
        <v>0</v>
      </c>
    </row>
    <row r="12" spans="1:19" x14ac:dyDescent="0.2">
      <c r="A12" s="17" t="s">
        <v>16</v>
      </c>
      <c r="B12" s="29">
        <v>0.57361111111111118</v>
      </c>
      <c r="C12" s="87">
        <v>1</v>
      </c>
      <c r="D12" s="88" t="str">
        <f>VLOOKUP(C12,'Main Scores'!C:D,2,FALSE)</f>
        <v>Bath 1</v>
      </c>
      <c r="E12" s="88">
        <f>VLOOKUP(C12,'Main Scores'!C:E,3,FALSE)</f>
        <v>1</v>
      </c>
      <c r="F12" s="88" t="str">
        <f>VLOOKUP(C12,'Main Scores'!C:F,4,FALSE)</f>
        <v>Gayle King</v>
      </c>
      <c r="G12" s="88" t="str">
        <f>VLOOKUP(C12,'Main Scores'!C:G,5,FALSE)</f>
        <v>Kingsthistle Darcy</v>
      </c>
      <c r="H12" s="80" t="s">
        <v>41</v>
      </c>
      <c r="I12" s="80" t="s">
        <v>36</v>
      </c>
      <c r="J12" s="88" t="str">
        <f>VLOOKUP(C12,'Main Scores'!C:H,6,FALSE)</f>
        <v>BRC D3</v>
      </c>
      <c r="K12" s="81">
        <f>VLOOKUP(C12,'Main Scores'!$C:$M,9,FALSE)</f>
        <v>105.5</v>
      </c>
      <c r="L12" s="81">
        <f>VLOOKUP($C12,'Main Scores'!$C:$M,10,FALSE)</f>
        <v>53</v>
      </c>
      <c r="M12" s="81">
        <f t="shared" si="0"/>
        <v>158.5</v>
      </c>
      <c r="N12" s="82">
        <f t="shared" si="1"/>
        <v>0.63400000000000001</v>
      </c>
      <c r="O12" s="81">
        <v>10</v>
      </c>
      <c r="P12" s="21" t="str">
        <f t="shared" si="2"/>
        <v>N</v>
      </c>
      <c r="Q12" s="54">
        <f>VLOOKUP(C12,'Main Scores'!C:N,12,FALSE)-N12</f>
        <v>0</v>
      </c>
    </row>
    <row r="13" spans="1:19" x14ac:dyDescent="0.2">
      <c r="A13" s="17" t="s">
        <v>16</v>
      </c>
      <c r="B13" s="29">
        <v>0.54166666666666663</v>
      </c>
      <c r="C13" s="87">
        <v>4</v>
      </c>
      <c r="D13" s="88" t="str">
        <f>VLOOKUP(C13,'Main Scores'!C:D,2,FALSE)</f>
        <v xml:space="preserve">Bath 2 </v>
      </c>
      <c r="E13" s="88">
        <f>VLOOKUP(C13,'Main Scores'!C:E,3,FALSE)</f>
        <v>2</v>
      </c>
      <c r="F13" s="88" t="str">
        <f>VLOOKUP(C13,'Main Scores'!C:F,4,FALSE)</f>
        <v>Kim Lock</v>
      </c>
      <c r="G13" s="88" t="str">
        <f>VLOOKUP(C13,'Main Scores'!C:G,5,FALSE)</f>
        <v>Made in Ballela</v>
      </c>
      <c r="H13" s="80" t="s">
        <v>41</v>
      </c>
      <c r="I13" s="80" t="s">
        <v>36</v>
      </c>
      <c r="J13" s="88" t="str">
        <f>VLOOKUP(C13,'Main Scores'!C:H,6,FALSE)</f>
        <v>BRC D3</v>
      </c>
      <c r="K13" s="81">
        <f>VLOOKUP(C13,'Main Scores'!$C:$M,9,FALSE)</f>
        <v>106.5</v>
      </c>
      <c r="L13" s="81">
        <f>VLOOKUP($C13,'Main Scores'!$C:$M,10,FALSE)</f>
        <v>49</v>
      </c>
      <c r="M13" s="81">
        <f t="shared" si="0"/>
        <v>155.5</v>
      </c>
      <c r="N13" s="82">
        <f t="shared" si="1"/>
        <v>0.622</v>
      </c>
      <c r="O13" s="81">
        <v>11</v>
      </c>
      <c r="P13" s="21" t="str">
        <f t="shared" si="2"/>
        <v>N</v>
      </c>
      <c r="Q13" s="54">
        <f>VLOOKUP(C13,'Main Scores'!C:N,12,FALSE)-N13</f>
        <v>0</v>
      </c>
    </row>
    <row r="14" spans="1:19" x14ac:dyDescent="0.2">
      <c r="A14" s="17" t="s">
        <v>16</v>
      </c>
      <c r="B14" s="29">
        <v>0.62569444444444444</v>
      </c>
      <c r="C14" s="87">
        <v>21</v>
      </c>
      <c r="D14" s="88" t="str">
        <f>VLOOKUP(C14,'Main Scores'!C:D,2,FALSE)</f>
        <v>Vwh</v>
      </c>
      <c r="E14" s="88">
        <f>VLOOKUP(C14,'Main Scores'!C:E,3,FALSE)</f>
        <v>1</v>
      </c>
      <c r="F14" s="88" t="str">
        <f>VLOOKUP(C14,'Main Scores'!C:F,4,FALSE)</f>
        <v>Jo Thornton</v>
      </c>
      <c r="G14" s="88" t="str">
        <f>VLOOKUP(C14,'Main Scores'!C:G,5,FALSE)</f>
        <v>Greystone Galway Boy</v>
      </c>
      <c r="H14" s="80" t="s">
        <v>41</v>
      </c>
      <c r="I14" s="80" t="s">
        <v>36</v>
      </c>
      <c r="J14" s="88" t="str">
        <f>VLOOKUP(C14,'Main Scores'!C:H,6,FALSE)</f>
        <v>BRC D3</v>
      </c>
      <c r="K14" s="81">
        <f>VLOOKUP(C14,'Main Scores'!$C:$M,9,FALSE)</f>
        <v>105</v>
      </c>
      <c r="L14" s="81">
        <f>VLOOKUP($C14,'Main Scores'!$C:$M,10,FALSE)</f>
        <v>50</v>
      </c>
      <c r="M14" s="81">
        <f t="shared" si="0"/>
        <v>155</v>
      </c>
      <c r="N14" s="82">
        <f t="shared" si="1"/>
        <v>0.62</v>
      </c>
      <c r="O14" s="81">
        <v>12</v>
      </c>
      <c r="P14" s="21" t="str">
        <f t="shared" si="2"/>
        <v>N</v>
      </c>
      <c r="Q14" s="54">
        <f>VLOOKUP(C14,'Main Scores'!C:N,12,FALSE)-N14</f>
        <v>0</v>
      </c>
    </row>
    <row r="15" spans="1:19" x14ac:dyDescent="0.2">
      <c r="A15" s="17" t="s">
        <v>16</v>
      </c>
      <c r="B15" s="29">
        <v>0.65416666666666667</v>
      </c>
      <c r="C15" s="87">
        <v>11</v>
      </c>
      <c r="D15" s="88" t="str">
        <f>VLOOKUP(C15,'Main Scores'!C:D,2,FALSE)</f>
        <v>Kennet vale Prosecco</v>
      </c>
      <c r="E15" s="88" t="str">
        <f>VLOOKUP(C15,'Main Scores'!C:E,3,FALSE)</f>
        <v>Prosecco</v>
      </c>
      <c r="F15" s="88" t="str">
        <f>VLOOKUP(C15,'Main Scores'!C:F,4,FALSE)</f>
        <v>Sandy Chase</v>
      </c>
      <c r="G15" s="88" t="str">
        <f>VLOOKUP(C15,'Main Scores'!C:G,5,FALSE)</f>
        <v>Danny IX</v>
      </c>
      <c r="H15" s="80" t="s">
        <v>41</v>
      </c>
      <c r="I15" s="80" t="s">
        <v>36</v>
      </c>
      <c r="J15" s="88" t="str">
        <f>VLOOKUP(C15,'Main Scores'!C:H,6,FALSE)</f>
        <v>BRC D3</v>
      </c>
      <c r="K15" s="81">
        <f>VLOOKUP(C15,'Main Scores'!$C:$M,9,FALSE)</f>
        <v>107</v>
      </c>
      <c r="L15" s="81">
        <f>VLOOKUP($C15,'Main Scores'!$C:$M,10,FALSE)</f>
        <v>45</v>
      </c>
      <c r="M15" s="81">
        <f t="shared" si="0"/>
        <v>152</v>
      </c>
      <c r="N15" s="82">
        <f t="shared" si="1"/>
        <v>0.60799999999999998</v>
      </c>
      <c r="O15" s="81">
        <v>13</v>
      </c>
      <c r="P15" s="21" t="str">
        <f t="shared" si="2"/>
        <v>Y</v>
      </c>
      <c r="Q15" s="54">
        <f>VLOOKUP(C15,'Main Scores'!C:N,12,FALSE)-N15</f>
        <v>0</v>
      </c>
    </row>
    <row r="16" spans="1:19" x14ac:dyDescent="0.2">
      <c r="A16" s="17" t="s">
        <v>16</v>
      </c>
      <c r="B16" s="29">
        <v>0.63958333333333328</v>
      </c>
      <c r="C16" s="87">
        <v>25</v>
      </c>
      <c r="D16" s="88" t="str">
        <f>VLOOKUP(C16,'Main Scores'!C:D,2,FALSE)</f>
        <v>Wessex Gold</v>
      </c>
      <c r="E16" s="88" t="str">
        <f>VLOOKUP(C16,'Main Scores'!C:E,3,FALSE)</f>
        <v>Wessex Gold</v>
      </c>
      <c r="F16" s="88" t="str">
        <f>VLOOKUP(C16,'Main Scores'!C:F,4,FALSE)</f>
        <v>Teresa Carty</v>
      </c>
      <c r="G16" s="88" t="str">
        <f>VLOOKUP(C16,'Main Scores'!C:G,5,FALSE)</f>
        <v>Kinsky Dollar AR</v>
      </c>
      <c r="H16" s="80" t="s">
        <v>41</v>
      </c>
      <c r="I16" s="80" t="s">
        <v>36</v>
      </c>
      <c r="J16" s="88" t="str">
        <f>VLOOKUP(C16,'Main Scores'!C:H,6,FALSE)</f>
        <v>BRC D3</v>
      </c>
      <c r="K16" s="81">
        <f>VLOOKUP(C16,'Main Scores'!$C:$M,9,FALSE)</f>
        <v>104</v>
      </c>
      <c r="L16" s="81">
        <f>VLOOKUP($C16,'Main Scores'!$C:$M,10,FALSE)</f>
        <v>48</v>
      </c>
      <c r="M16" s="81">
        <f t="shared" si="0"/>
        <v>152</v>
      </c>
      <c r="N16" s="82">
        <f t="shared" si="1"/>
        <v>0.60799999999999998</v>
      </c>
      <c r="O16" s="81">
        <v>14</v>
      </c>
      <c r="P16" s="21" t="str">
        <f t="shared" si="2"/>
        <v>N</v>
      </c>
      <c r="Q16" s="54">
        <f>VLOOKUP(C16,'Main Scores'!C:N,12,FALSE)-N16</f>
        <v>0</v>
      </c>
    </row>
    <row r="17" spans="1:17" x14ac:dyDescent="0.2">
      <c r="A17" s="17" t="s">
        <v>16</v>
      </c>
      <c r="B17" s="29">
        <v>0.56458333333333333</v>
      </c>
      <c r="C17" s="87">
        <v>12</v>
      </c>
      <c r="D17" s="88" t="str">
        <f>VLOOKUP(C17,'Main Scores'!C:D,2,FALSE)</f>
        <v>Kennet vale Prosecco</v>
      </c>
      <c r="E17" s="88" t="str">
        <f>VLOOKUP(C17,'Main Scores'!C:E,3,FALSE)</f>
        <v>Prosecco</v>
      </c>
      <c r="F17" s="88" t="str">
        <f>VLOOKUP(C17,'Main Scores'!C:F,4,FALSE)</f>
        <v>Jo Calder</v>
      </c>
      <c r="G17" s="88" t="str">
        <f>VLOOKUP(C17,'Main Scores'!C:G,5,FALSE)</f>
        <v>Ridgeway Lady</v>
      </c>
      <c r="H17" s="80" t="s">
        <v>41</v>
      </c>
      <c r="I17" s="80" t="s">
        <v>36</v>
      </c>
      <c r="J17" s="88" t="str">
        <f>VLOOKUP(C17,'Main Scores'!C:H,6,FALSE)</f>
        <v>BRC D3</v>
      </c>
      <c r="K17" s="81">
        <f>VLOOKUP(C17,'Main Scores'!$C:$M,9,FALSE)</f>
        <v>100</v>
      </c>
      <c r="L17" s="81">
        <f>VLOOKUP($C17,'Main Scores'!$C:$M,10,FALSE)</f>
        <v>43</v>
      </c>
      <c r="M17" s="81">
        <f t="shared" si="0"/>
        <v>143</v>
      </c>
      <c r="N17" s="82">
        <f t="shared" si="1"/>
        <v>0.57199999999999995</v>
      </c>
      <c r="O17" s="81">
        <v>15</v>
      </c>
      <c r="P17" s="21" t="str">
        <f t="shared" si="2"/>
        <v>Y</v>
      </c>
      <c r="Q17" s="54">
        <f>VLOOKUP(C17,'Main Scores'!C:N,12,FALSE)-N17</f>
        <v>0</v>
      </c>
    </row>
    <row r="18" spans="1:17" x14ac:dyDescent="0.2">
      <c r="A18" s="17" t="s">
        <v>16</v>
      </c>
      <c r="B18" s="29">
        <v>0.60416666666666663</v>
      </c>
      <c r="C18" s="87">
        <v>14</v>
      </c>
      <c r="D18" s="88" t="str">
        <f>VLOOKUP(C18,'Main Scores'!C:D,2,FALSE)</f>
        <v>Kennet vale Sauvignon</v>
      </c>
      <c r="E18" s="88" t="str">
        <f>VLOOKUP(C18,'Main Scores'!C:E,3,FALSE)</f>
        <v>Sauvignon</v>
      </c>
      <c r="F18" s="88" t="str">
        <f>VLOOKUP(C18,'Main Scores'!C:F,4,FALSE)</f>
        <v>Pippa Card</v>
      </c>
      <c r="G18" s="88" t="str">
        <f>VLOOKUP(C18,'Main Scores'!C:G,5,FALSE)</f>
        <v>Brave and Bold</v>
      </c>
      <c r="H18" s="80" t="s">
        <v>41</v>
      </c>
      <c r="I18" s="80" t="s">
        <v>36</v>
      </c>
      <c r="J18" s="88" t="str">
        <f>VLOOKUP(C18,'Main Scores'!C:H,6,FALSE)</f>
        <v>Brc D3</v>
      </c>
      <c r="K18" s="81">
        <f>VLOOKUP(C18,'Main Scores'!$C:$M,9,FALSE)</f>
        <v>99</v>
      </c>
      <c r="L18" s="81">
        <f>VLOOKUP($C18,'Main Scores'!$C:$M,10,FALSE)</f>
        <v>44</v>
      </c>
      <c r="M18" s="81">
        <f t="shared" si="0"/>
        <v>143</v>
      </c>
      <c r="N18" s="82">
        <f t="shared" si="1"/>
        <v>0.57199999999999995</v>
      </c>
      <c r="O18" s="81">
        <v>16</v>
      </c>
      <c r="P18" s="21" t="str">
        <f t="shared" si="2"/>
        <v>N</v>
      </c>
      <c r="Q18" s="54">
        <f>VLOOKUP(C18,'Main Scores'!C:N,12,FALSE)-N18</f>
        <v>0</v>
      </c>
    </row>
    <row r="19" spans="1:17" x14ac:dyDescent="0.2">
      <c r="A19" s="17" t="s">
        <v>16</v>
      </c>
      <c r="B19" s="29">
        <v>0.56874999999999998</v>
      </c>
      <c r="C19" s="87">
        <v>7</v>
      </c>
      <c r="D19" s="88" t="str">
        <f>VLOOKUP(C19,'Main Scores'!C:D,2,FALSE)</f>
        <v>Berkeley</v>
      </c>
      <c r="E19" s="88" t="str">
        <f>VLOOKUP(C19,'Main Scores'!C:E,3,FALSE)</f>
        <v>Berkeley</v>
      </c>
      <c r="F19" s="88" t="str">
        <f>VLOOKUP(C19,'Main Scores'!C:F,4,FALSE)</f>
        <v>Kathleen Griffiths</v>
      </c>
      <c r="G19" s="88" t="str">
        <f>VLOOKUP(C19,'Main Scores'!C:G,5,FALSE)</f>
        <v>Kiara</v>
      </c>
      <c r="H19" s="80" t="s">
        <v>41</v>
      </c>
      <c r="I19" s="80" t="s">
        <v>36</v>
      </c>
      <c r="J19" s="88" t="str">
        <f>VLOOKUP(C19,'Main Scores'!C:H,6,FALSE)</f>
        <v>BRC D3</v>
      </c>
      <c r="K19" s="81">
        <f>VLOOKUP(C19,'Main Scores'!$C:$M,9,FALSE)</f>
        <v>98</v>
      </c>
      <c r="L19" s="81">
        <f>VLOOKUP($C19,'Main Scores'!$C:$M,10,FALSE)</f>
        <v>44</v>
      </c>
      <c r="M19" s="81">
        <f t="shared" si="0"/>
        <v>142</v>
      </c>
      <c r="N19" s="82">
        <f t="shared" si="1"/>
        <v>0.56799999999999995</v>
      </c>
      <c r="O19" s="81">
        <v>17</v>
      </c>
      <c r="P19" s="21" t="str">
        <f t="shared" si="2"/>
        <v>N</v>
      </c>
      <c r="Q19" s="54">
        <f>VLOOKUP(C19,'Main Scores'!C:N,12,FALSE)-N19</f>
        <v>0</v>
      </c>
    </row>
    <row r="20" spans="1:17" x14ac:dyDescent="0.2">
      <c r="A20" s="17" t="s">
        <v>16</v>
      </c>
      <c r="B20" s="29">
        <v>0.55972222222222223</v>
      </c>
      <c r="C20" s="87">
        <v>10</v>
      </c>
      <c r="D20" s="88" t="str">
        <f>VLOOKUP(C20,'Main Scores'!C:D,2,FALSE)</f>
        <v>cotswold Edge RC</v>
      </c>
      <c r="E20" s="88" t="str">
        <f>VLOOKUP(C20,'Main Scores'!C:E,3,FALSE)</f>
        <v>cotswold Edge RC</v>
      </c>
      <c r="F20" s="88" t="str">
        <f>VLOOKUP(C20,'Main Scores'!C:F,4,FALSE)</f>
        <v>Rachael Tuck</v>
      </c>
      <c r="G20" s="88" t="str">
        <f>VLOOKUP(C20,'Main Scores'!C:G,5,FALSE)</f>
        <v>Kilcakill Kylie</v>
      </c>
      <c r="H20" s="80" t="s">
        <v>41</v>
      </c>
      <c r="I20" s="80" t="s">
        <v>36</v>
      </c>
      <c r="J20" s="88" t="str">
        <f>VLOOKUP(C20,'Main Scores'!C:H,6,FALSE)</f>
        <v xml:space="preserve">BRC D3 </v>
      </c>
      <c r="K20" s="81">
        <f>VLOOKUP(C20,'Main Scores'!$C:$M,9,FALSE)</f>
        <v>97</v>
      </c>
      <c r="L20" s="81">
        <f>VLOOKUP($C20,'Main Scores'!$C:$M,10,FALSE)</f>
        <v>44</v>
      </c>
      <c r="M20" s="81">
        <f t="shared" si="0"/>
        <v>141</v>
      </c>
      <c r="N20" s="82">
        <f t="shared" si="1"/>
        <v>0.56399999999999995</v>
      </c>
      <c r="O20" s="81">
        <v>18</v>
      </c>
      <c r="P20" s="21" t="str">
        <f t="shared" si="2"/>
        <v>Y</v>
      </c>
      <c r="Q20" s="54">
        <f>VLOOKUP(C20,'Main Scores'!C:N,12,FALSE)-N20</f>
        <v>0</v>
      </c>
    </row>
    <row r="21" spans="1:17" x14ac:dyDescent="0.2">
      <c r="A21" s="17" t="s">
        <v>16</v>
      </c>
      <c r="B21" s="29">
        <v>0.62152777777777779</v>
      </c>
      <c r="C21" s="87">
        <v>23</v>
      </c>
      <c r="D21" s="88" t="str">
        <f>VLOOKUP(C21,'Main Scores'!C:D,2,FALSE)</f>
        <v>Vwh Individual</v>
      </c>
      <c r="E21" s="88" t="str">
        <f>VLOOKUP(C21,'Main Scores'!C:E,3,FALSE)</f>
        <v xml:space="preserve">Individual </v>
      </c>
      <c r="F21" s="88" t="str">
        <f>VLOOKUP(C21,'Main Scores'!C:F,4,FALSE)</f>
        <v>Becky Scammell</v>
      </c>
      <c r="G21" s="88" t="str">
        <f>VLOOKUP(C21,'Main Scores'!C:G,5,FALSE)</f>
        <v>Milor de La Borie</v>
      </c>
      <c r="H21" s="80" t="s">
        <v>41</v>
      </c>
      <c r="I21" s="80" t="s">
        <v>36</v>
      </c>
      <c r="J21" s="88" t="str">
        <f>VLOOKUP(C21,'Main Scores'!C:H,6,FALSE)</f>
        <v>BRC D3</v>
      </c>
      <c r="K21" s="81">
        <f>VLOOKUP(C21,'Main Scores'!$C:$M,9,FALSE)</f>
        <v>97</v>
      </c>
      <c r="L21" s="81">
        <f>VLOOKUP($C21,'Main Scores'!$C:$M,10,FALSE)</f>
        <v>44</v>
      </c>
      <c r="M21" s="81">
        <f t="shared" si="0"/>
        <v>141</v>
      </c>
      <c r="N21" s="82">
        <f t="shared" si="1"/>
        <v>0.56399999999999995</v>
      </c>
      <c r="O21" s="81">
        <v>19</v>
      </c>
      <c r="P21" s="21" t="str">
        <f t="shared" si="2"/>
        <v>N</v>
      </c>
      <c r="Q21" s="54">
        <f>VLOOKUP(C21,'Main Scores'!C:N,12,FALSE)-N21</f>
        <v>0</v>
      </c>
    </row>
    <row r="22" spans="1:17" x14ac:dyDescent="0.2">
      <c r="A22" s="17" t="s">
        <v>16</v>
      </c>
      <c r="B22" s="29">
        <v>0.54583333333333328</v>
      </c>
      <c r="C22" s="87">
        <v>3</v>
      </c>
      <c r="D22" s="88" t="str">
        <f>VLOOKUP(C22,'Main Scores'!C:D,2,FALSE)</f>
        <v xml:space="preserve">Bath 2 </v>
      </c>
      <c r="E22" s="88">
        <f>VLOOKUP(C22,'Main Scores'!C:E,3,FALSE)</f>
        <v>2</v>
      </c>
      <c r="F22" s="88" t="str">
        <f>VLOOKUP(C22,'Main Scores'!C:F,4,FALSE)</f>
        <v>Janet Knight</v>
      </c>
      <c r="G22" s="88" t="str">
        <f>VLOOKUP(C22,'Main Scores'!C:G,5,FALSE)</f>
        <v>Johnny 2</v>
      </c>
      <c r="H22" s="80" t="s">
        <v>41</v>
      </c>
      <c r="I22" s="80" t="s">
        <v>36</v>
      </c>
      <c r="J22" s="88" t="str">
        <f>VLOOKUP(C22,'Main Scores'!C:H,6,FALSE)</f>
        <v>BRC D3</v>
      </c>
      <c r="K22" s="81">
        <f>VLOOKUP(C22,'Main Scores'!$C:$M,9,FALSE)</f>
        <v>94</v>
      </c>
      <c r="L22" s="81">
        <f>VLOOKUP($C22,'Main Scores'!$C:$M,10,FALSE)</f>
        <v>44</v>
      </c>
      <c r="M22" s="81">
        <f t="shared" si="0"/>
        <v>138</v>
      </c>
      <c r="N22" s="82">
        <f t="shared" si="1"/>
        <v>0.55200000000000005</v>
      </c>
      <c r="O22" s="81">
        <v>20</v>
      </c>
      <c r="P22" s="21" t="str">
        <f t="shared" si="2"/>
        <v>N</v>
      </c>
      <c r="Q22" s="54">
        <f>VLOOKUP(C22,'Main Scores'!C:N,12,FALSE)-N22</f>
        <v>0</v>
      </c>
    </row>
    <row r="23" spans="1:17" x14ac:dyDescent="0.2">
      <c r="A23" s="17" t="s">
        <v>16</v>
      </c>
      <c r="B23" s="29">
        <v>0.58680555555555558</v>
      </c>
      <c r="C23" s="87">
        <v>18</v>
      </c>
      <c r="D23" s="88" t="str">
        <f>VLOOKUP(C23,'Main Scores'!C:D,2,FALSE)</f>
        <v>Severn Vale 2</v>
      </c>
      <c r="E23" s="88">
        <f>VLOOKUP(C23,'Main Scores'!C:E,3,FALSE)</f>
        <v>2</v>
      </c>
      <c r="F23" s="88" t="str">
        <f>VLOOKUP(C23,'Main Scores'!C:F,4,FALSE)</f>
        <v>Mandy Lee</v>
      </c>
      <c r="G23" s="88" t="str">
        <f>VLOOKUP(C23,'Main Scores'!C:G,5,FALSE)</f>
        <v>Ronberton Shansi</v>
      </c>
      <c r="H23" s="80" t="s">
        <v>41</v>
      </c>
      <c r="I23" s="80" t="s">
        <v>36</v>
      </c>
      <c r="J23" s="88" t="str">
        <f>VLOOKUP(C23,'Main Scores'!C:H,6,FALSE)</f>
        <v>BRC D3</v>
      </c>
      <c r="K23" s="81">
        <f>VLOOKUP(C23,'Main Scores'!$C:$M,9,FALSE)</f>
        <v>93.5</v>
      </c>
      <c r="L23" s="81">
        <f>VLOOKUP($C23,'Main Scores'!$C:$M,10,FALSE)</f>
        <v>43</v>
      </c>
      <c r="M23" s="100">
        <f t="shared" si="0"/>
        <v>136.5</v>
      </c>
      <c r="N23" s="82">
        <f t="shared" si="1"/>
        <v>0.54600000000000004</v>
      </c>
      <c r="O23" s="81">
        <v>21</v>
      </c>
      <c r="P23" s="21" t="str">
        <f t="shared" si="2"/>
        <v>N</v>
      </c>
      <c r="Q23" s="54">
        <f>VLOOKUP(C23,'Main Scores'!C:N,12,FALSE)-N23</f>
        <v>0</v>
      </c>
    </row>
    <row r="24" spans="1:17" x14ac:dyDescent="0.2">
      <c r="A24" s="17" t="s">
        <v>16</v>
      </c>
      <c r="B24" s="29">
        <v>0.60833333333333328</v>
      </c>
      <c r="C24" s="87">
        <v>19</v>
      </c>
      <c r="D24" s="88" t="str">
        <f>VLOOKUP(C24,'Main Scores'!C:D,2,FALSE)</f>
        <v>VHPRC</v>
      </c>
      <c r="E24" s="88" t="str">
        <f>VLOOKUP(C24,'Main Scores'!C:E,3,FALSE)</f>
        <v>VHPRC</v>
      </c>
      <c r="F24" s="88" t="str">
        <f>VLOOKUP(C24,'Main Scores'!C:F,4,FALSE)</f>
        <v>Rowena Moulding</v>
      </c>
      <c r="G24" s="88" t="str">
        <f>VLOOKUP(C24,'Main Scores'!C:G,5,FALSE)</f>
        <v>Page</v>
      </c>
      <c r="H24" s="80" t="s">
        <v>41</v>
      </c>
      <c r="I24" s="80" t="s">
        <v>36</v>
      </c>
      <c r="J24" s="88" t="str">
        <f>VLOOKUP(C24,'Main Scores'!C:H,6,FALSE)</f>
        <v>BRC D3</v>
      </c>
      <c r="K24" s="81">
        <f>VLOOKUP(C24,'Main Scores'!$C:$M,9,FALSE)</f>
        <v>92</v>
      </c>
      <c r="L24" s="81">
        <f>VLOOKUP($C24,'Main Scores'!$C:$M,10,FALSE)</f>
        <v>42</v>
      </c>
      <c r="M24" s="81">
        <f t="shared" si="0"/>
        <v>134</v>
      </c>
      <c r="N24" s="82">
        <f t="shared" si="1"/>
        <v>0.53600000000000003</v>
      </c>
      <c r="O24" s="81">
        <v>22</v>
      </c>
      <c r="P24" s="21" t="str">
        <f t="shared" si="2"/>
        <v>N</v>
      </c>
      <c r="Q24" s="54">
        <f>VLOOKUP(C24,'Main Scores'!C:N,12,FALSE)-N24</f>
        <v>0</v>
      </c>
    </row>
    <row r="25" spans="1:17" x14ac:dyDescent="0.2">
      <c r="A25" s="17" t="s">
        <v>16</v>
      </c>
      <c r="B25" s="29">
        <v>0.55069444444444449</v>
      </c>
      <c r="C25" s="87">
        <v>5</v>
      </c>
      <c r="D25" s="88" t="str">
        <f>VLOOKUP(C25,'Main Scores'!C:D,2,FALSE)</f>
        <v>Bath 3</v>
      </c>
      <c r="E25" s="88">
        <f>VLOOKUP(C25,'Main Scores'!C:E,3,FALSE)</f>
        <v>3</v>
      </c>
      <c r="F25" s="88" t="str">
        <f>VLOOKUP(C25,'Main Scores'!C:F,4,FALSE)</f>
        <v>Sarah Ebbs</v>
      </c>
      <c r="G25" s="88" t="str">
        <f>VLOOKUP(C25,'Main Scores'!C:G,5,FALSE)</f>
        <v>Lissy Lou</v>
      </c>
      <c r="H25" s="80" t="s">
        <v>41</v>
      </c>
      <c r="I25" s="80" t="s">
        <v>36</v>
      </c>
      <c r="J25" s="88" t="str">
        <f>VLOOKUP(C25,'Main Scores'!C:H,6,FALSE)</f>
        <v>BRC D3</v>
      </c>
      <c r="K25" s="81">
        <f>VLOOKUP(C25,'Main Scores'!$C:$M,9,FALSE)</f>
        <v>0</v>
      </c>
      <c r="L25" s="81">
        <f>VLOOKUP($C25,'Main Scores'!$C:$M,10,FALSE)</f>
        <v>0</v>
      </c>
      <c r="M25" s="81">
        <f t="shared" si="0"/>
        <v>0</v>
      </c>
      <c r="N25" s="82" t="s">
        <v>355</v>
      </c>
      <c r="O25" s="81"/>
      <c r="P25" s="21" t="str">
        <f t="shared" si="2"/>
        <v>Y</v>
      </c>
      <c r="Q25" s="54" t="e">
        <f>VLOOKUP(C25,'Main Scores'!C:N,12,FALSE)-N25</f>
        <v>#VALUE!</v>
      </c>
    </row>
    <row r="26" spans="1:17" x14ac:dyDescent="0.2">
      <c r="A26" s="23" t="s">
        <v>16</v>
      </c>
      <c r="B26" s="30">
        <v>0.57777777777777783</v>
      </c>
      <c r="C26" s="87">
        <v>6</v>
      </c>
      <c r="D26" s="88" t="str">
        <f>VLOOKUP(C26,'Main Scores'!C:D,2,FALSE)</f>
        <v>Bath 3</v>
      </c>
      <c r="E26" s="88">
        <f>VLOOKUP(C26,'Main Scores'!C:E,3,FALSE)</f>
        <v>3</v>
      </c>
      <c r="F26" s="88" t="str">
        <f>VLOOKUP(C26,'Main Scores'!C:F,4,FALSE)</f>
        <v>Katie Ebbs</v>
      </c>
      <c r="G26" s="88" t="str">
        <f>VLOOKUP(C26,'Main Scores'!C:G,5,FALSE)</f>
        <v>Kidding Apart</v>
      </c>
      <c r="H26" s="80" t="s">
        <v>41</v>
      </c>
      <c r="I26" s="80" t="s">
        <v>36</v>
      </c>
      <c r="J26" s="88" t="str">
        <f>VLOOKUP(C26,'Main Scores'!C:H,6,FALSE)</f>
        <v>BRC D3</v>
      </c>
      <c r="K26" s="81">
        <f>VLOOKUP(C26,'Main Scores'!$C:$M,9,FALSE)</f>
        <v>0</v>
      </c>
      <c r="L26" s="81">
        <f>VLOOKUP($C26,'Main Scores'!$C:$M,10,FALSE)</f>
        <v>0</v>
      </c>
      <c r="M26" s="81">
        <f t="shared" si="0"/>
        <v>0</v>
      </c>
      <c r="N26" s="82" t="s">
        <v>355</v>
      </c>
      <c r="O26" s="81"/>
      <c r="P26" s="21" t="str">
        <f t="shared" si="2"/>
        <v>Y</v>
      </c>
      <c r="Q26" s="54" t="e">
        <f>VLOOKUP(C26,'Main Scores'!C:N,12,FALSE)-N26</f>
        <v>#VALUE!</v>
      </c>
    </row>
    <row r="27" spans="1:17" x14ac:dyDescent="0.2">
      <c r="B27" s="3"/>
      <c r="C27" s="87">
        <v>17</v>
      </c>
      <c r="D27" s="88" t="str">
        <f>VLOOKUP(C27,'Main Scores'!C:D,2,FALSE)</f>
        <v>Severn Vale 2</v>
      </c>
      <c r="E27" s="88">
        <f>VLOOKUP(C27,'Main Scores'!C:E,3,FALSE)</f>
        <v>2</v>
      </c>
      <c r="F27" s="88" t="str">
        <f>VLOOKUP(C27,'Main Scores'!C:F,4,FALSE)</f>
        <v>Karen Messenger</v>
      </c>
      <c r="G27" s="88">
        <f>VLOOKUP(C27,'Main Scores'!C:G,5,FALSE)</f>
        <v>0</v>
      </c>
      <c r="H27" s="80" t="s">
        <v>41</v>
      </c>
      <c r="I27" s="80" t="s">
        <v>36</v>
      </c>
      <c r="J27" s="88" t="str">
        <f>VLOOKUP(C27,'Main Scores'!C:H,6,FALSE)</f>
        <v>BRC D3</v>
      </c>
      <c r="K27" s="81">
        <f>VLOOKUP(C27,'Main Scores'!$C:$M,9,FALSE)</f>
        <v>0</v>
      </c>
      <c r="L27" s="81">
        <f>VLOOKUP($C27,'Main Scores'!$C:$M,10,FALSE)</f>
        <v>0</v>
      </c>
      <c r="M27" s="81">
        <v>0</v>
      </c>
      <c r="N27" s="82" t="s">
        <v>355</v>
      </c>
      <c r="O27" s="81"/>
      <c r="P27" s="21" t="str">
        <f t="shared" si="2"/>
        <v>N</v>
      </c>
      <c r="Q27" s="54" t="e">
        <f>VLOOKUP(C27,'Main Scores'!C:N,12,FALSE)-N27</f>
        <v>#VALUE!</v>
      </c>
    </row>
  </sheetData>
  <sortState ref="C3:Q27">
    <sortCondition descending="1" ref="N3:N27"/>
  </sortState>
  <phoneticPr fontId="9" type="noConversion"/>
  <printOptions gridLines="1"/>
  <pageMargins left="0.25" right="0.25" top="0.75" bottom="0.75" header="0.3" footer="0.3"/>
  <pageSetup paperSize="9" scale="8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29"/>
  <sheetViews>
    <sheetView topLeftCell="C1" zoomScaleNormal="100" workbookViewId="0">
      <selection activeCell="O4" sqref="O4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7" style="8" customWidth="1"/>
    <col min="5" max="5" width="14.125" style="8" customWidth="1"/>
    <col min="6" max="6" width="23.25" style="8" customWidth="1"/>
    <col min="7" max="7" width="21.375" style="8" customWidth="1"/>
    <col min="8" max="8" width="7.625" style="8" hidden="1" customWidth="1"/>
    <col min="9" max="9" width="12.125" style="8" hidden="1" customWidth="1"/>
    <col min="10" max="10" width="8.62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79" t="s">
        <v>310</v>
      </c>
      <c r="D1" s="80"/>
      <c r="E1" s="80"/>
      <c r="F1" s="80"/>
      <c r="G1" s="80"/>
      <c r="H1" s="80"/>
      <c r="I1" s="80"/>
      <c r="J1" s="80"/>
      <c r="K1" s="81"/>
      <c r="L1" s="81"/>
      <c r="M1" s="81"/>
      <c r="N1" s="82"/>
      <c r="O1" s="16"/>
      <c r="P1" s="21"/>
    </row>
    <row r="2" spans="1:19" s="2" customFormat="1" x14ac:dyDescent="0.2">
      <c r="A2" s="59" t="s">
        <v>14</v>
      </c>
      <c r="B2" s="36" t="s">
        <v>7</v>
      </c>
      <c r="C2" s="104" t="s">
        <v>6</v>
      </c>
      <c r="D2" s="105" t="s">
        <v>8</v>
      </c>
      <c r="E2" s="105" t="s">
        <v>10</v>
      </c>
      <c r="F2" s="105" t="s">
        <v>11</v>
      </c>
      <c r="G2" s="105" t="s">
        <v>12</v>
      </c>
      <c r="H2" s="105" t="s">
        <v>13</v>
      </c>
      <c r="I2" s="105" t="s">
        <v>9</v>
      </c>
      <c r="J2" s="105" t="s">
        <v>13</v>
      </c>
      <c r="K2" s="105" t="s">
        <v>74</v>
      </c>
      <c r="L2" s="106" t="s">
        <v>75</v>
      </c>
      <c r="M2" s="106" t="s">
        <v>76</v>
      </c>
      <c r="N2" s="107" t="s">
        <v>77</v>
      </c>
      <c r="O2" s="61" t="s">
        <v>79</v>
      </c>
      <c r="P2" s="37"/>
      <c r="Q2" s="53" t="s">
        <v>78</v>
      </c>
      <c r="R2" s="2" t="s">
        <v>92</v>
      </c>
      <c r="S2" s="9">
        <v>250</v>
      </c>
    </row>
    <row r="3" spans="1:19" x14ac:dyDescent="0.2">
      <c r="A3" s="17" t="s">
        <v>15</v>
      </c>
      <c r="B3" s="29">
        <v>0.54583333333333328</v>
      </c>
      <c r="C3" s="87">
        <v>26</v>
      </c>
      <c r="D3" s="88" t="str">
        <f>VLOOKUP(C3,'Main Scores'!C:D,2,FALSE)</f>
        <v>Bath 1</v>
      </c>
      <c r="E3" s="88">
        <f>VLOOKUP(C3,'Main Scores'!C:E,3,FALSE)</f>
        <v>1</v>
      </c>
      <c r="F3" s="88" t="str">
        <f>VLOOKUP(C3,'Main Scores'!C:F,4,FALSE)</f>
        <v>Stacey Martin</v>
      </c>
      <c r="G3" s="88" t="str">
        <f>VLOOKUP(C3,'Main Scores'!C:G,5,FALSE)</f>
        <v>Ladykillers Little John</v>
      </c>
      <c r="H3" s="80" t="s">
        <v>41</v>
      </c>
      <c r="I3" s="80" t="s">
        <v>36</v>
      </c>
      <c r="J3" s="88" t="str">
        <f>VLOOKUP(C3,'Main Scores'!C:H,6,FALSE)</f>
        <v>BRC D3</v>
      </c>
      <c r="K3" s="81">
        <f>VLOOKUP(C3,'Main Scores'!$C:$M,9,FALSE)</f>
        <v>129</v>
      </c>
      <c r="L3" s="81">
        <f>VLOOKUP($C3,'Main Scores'!$C:$M,10,FALSE)</f>
        <v>62</v>
      </c>
      <c r="M3" s="81">
        <f t="shared" ref="M3:M23" si="0">K3+L3</f>
        <v>191</v>
      </c>
      <c r="N3" s="82">
        <f t="shared" ref="N3:N23" si="1">M3/S$2</f>
        <v>0.76400000000000001</v>
      </c>
      <c r="O3" s="100">
        <v>1</v>
      </c>
      <c r="P3" s="21" t="str">
        <f t="shared" ref="P3:P26" si="2">IF(N3=N4,"Y","N")</f>
        <v>N</v>
      </c>
      <c r="Q3" s="54">
        <f>VLOOKUP(C3,'Main Scores'!C:N,12,FALSE)-N3</f>
        <v>0</v>
      </c>
    </row>
    <row r="4" spans="1:19" x14ac:dyDescent="0.2">
      <c r="A4" s="17" t="s">
        <v>15</v>
      </c>
      <c r="B4" s="29">
        <v>0.55069444444444449</v>
      </c>
      <c r="C4" s="87">
        <v>37</v>
      </c>
      <c r="D4" s="88" t="str">
        <f>VLOOKUP(C4,'Main Scores'!C:D,2,FALSE)</f>
        <v>Kennet vale Prosecco</v>
      </c>
      <c r="E4" s="88" t="str">
        <f>VLOOKUP(C4,'Main Scores'!C:E,3,FALSE)</f>
        <v>Prosecco</v>
      </c>
      <c r="F4" s="88" t="str">
        <f>VLOOKUP(C4,'Main Scores'!C:F,4,FALSE)</f>
        <v>Hannah Freeman</v>
      </c>
      <c r="G4" s="88" t="str">
        <f>VLOOKUP(C4,'Main Scores'!C:G,5,FALSE)</f>
        <v>Moylenna Fairy Prince</v>
      </c>
      <c r="H4" s="80" t="s">
        <v>41</v>
      </c>
      <c r="I4" s="80" t="s">
        <v>36</v>
      </c>
      <c r="J4" s="88" t="str">
        <f>VLOOKUP(C4,'Main Scores'!C:H,6,FALSE)</f>
        <v>BRC D3</v>
      </c>
      <c r="K4" s="81">
        <f>VLOOKUP(C4,'Main Scores'!$C:$M,9,FALSE)</f>
        <v>126</v>
      </c>
      <c r="L4" s="81">
        <f>VLOOKUP($C4,'Main Scores'!$C:$M,10,FALSE)</f>
        <v>62</v>
      </c>
      <c r="M4" s="81">
        <f t="shared" si="0"/>
        <v>188</v>
      </c>
      <c r="N4" s="82">
        <f t="shared" si="1"/>
        <v>0.752</v>
      </c>
      <c r="O4" s="100" t="s">
        <v>354</v>
      </c>
      <c r="P4" s="21" t="str">
        <f t="shared" si="2"/>
        <v>Y</v>
      </c>
      <c r="Q4" s="54">
        <f>VLOOKUP(C4,'Main Scores'!C:N,12,FALSE)-N4</f>
        <v>0</v>
      </c>
    </row>
    <row r="5" spans="1:19" x14ac:dyDescent="0.2">
      <c r="A5" s="17" t="s">
        <v>15</v>
      </c>
      <c r="B5" s="29">
        <v>0.55486111111111114</v>
      </c>
      <c r="C5" s="87">
        <v>50</v>
      </c>
      <c r="D5" s="88" t="str">
        <f>VLOOKUP(C5,'Main Scores'!C:D,2,FALSE)</f>
        <v>Wessex Gold</v>
      </c>
      <c r="E5" s="88" t="str">
        <f>VLOOKUP(C5,'Main Scores'!C:E,3,FALSE)</f>
        <v>Wessex Gold</v>
      </c>
      <c r="F5" s="88" t="str">
        <f>VLOOKUP(C5,'Main Scores'!C:F,4,FALSE)</f>
        <v>Claire Pratley</v>
      </c>
      <c r="G5" s="88" t="str">
        <f>VLOOKUP(C5,'Main Scores'!C:G,5,FALSE)</f>
        <v>Chopper</v>
      </c>
      <c r="H5" s="80" t="s">
        <v>41</v>
      </c>
      <c r="I5" s="80" t="s">
        <v>36</v>
      </c>
      <c r="J5" s="88" t="str">
        <f>VLOOKUP(C5,'Main Scores'!C:H,6,FALSE)</f>
        <v>BRC D3</v>
      </c>
      <c r="K5" s="81">
        <f>VLOOKUP(C5,'Main Scores'!$C:$M,9,FALSE)</f>
        <v>127</v>
      </c>
      <c r="L5" s="81">
        <f>VLOOKUP($C5,'Main Scores'!$C:$M,10,FALSE)</f>
        <v>61</v>
      </c>
      <c r="M5" s="81">
        <f t="shared" si="0"/>
        <v>188</v>
      </c>
      <c r="N5" s="82">
        <f t="shared" si="1"/>
        <v>0.752</v>
      </c>
      <c r="O5" s="81">
        <v>3</v>
      </c>
      <c r="P5" s="21" t="str">
        <f t="shared" si="2"/>
        <v>N</v>
      </c>
      <c r="Q5" s="54">
        <f>VLOOKUP(C5,'Main Scores'!C:N,12,FALSE)-N5</f>
        <v>0</v>
      </c>
    </row>
    <row r="6" spans="1:19" x14ac:dyDescent="0.2">
      <c r="A6" s="17" t="s">
        <v>15</v>
      </c>
      <c r="B6" s="29">
        <v>0.55972222222222223</v>
      </c>
      <c r="C6" s="87">
        <v>34</v>
      </c>
      <c r="D6" s="88" t="str">
        <f>VLOOKUP(C6,'Main Scores'!C:D,2,FALSE)</f>
        <v>cotswold Edge RC</v>
      </c>
      <c r="E6" s="88" t="str">
        <f>VLOOKUP(C6,'Main Scores'!C:E,3,FALSE)</f>
        <v>Cotswold Edge</v>
      </c>
      <c r="F6" s="88" t="str">
        <f>VLOOKUP(C6,'Main Scores'!C:F,4,FALSE)</f>
        <v>Gemma Allan</v>
      </c>
      <c r="G6" s="88" t="str">
        <f>VLOOKUP(C6,'Main Scores'!C:G,5,FALSE)</f>
        <v>Laurens Pride</v>
      </c>
      <c r="H6" s="80" t="s">
        <v>41</v>
      </c>
      <c r="I6" s="80" t="s">
        <v>36</v>
      </c>
      <c r="J6" s="88" t="str">
        <f>VLOOKUP(C6,'Main Scores'!C:H,6,FALSE)</f>
        <v xml:space="preserve">BRC D3 </v>
      </c>
      <c r="K6" s="81">
        <f>VLOOKUP(C6,'Main Scores'!$C:$M,9,FALSE)</f>
        <v>123.5</v>
      </c>
      <c r="L6" s="81">
        <f>VLOOKUP($C6,'Main Scores'!$C:$M,10,FALSE)</f>
        <v>61</v>
      </c>
      <c r="M6" s="81">
        <f t="shared" si="0"/>
        <v>184.5</v>
      </c>
      <c r="N6" s="82">
        <f t="shared" si="1"/>
        <v>0.73799999999999999</v>
      </c>
      <c r="O6" s="81">
        <v>4</v>
      </c>
      <c r="P6" s="21" t="str">
        <f t="shared" si="2"/>
        <v>N</v>
      </c>
      <c r="Q6" s="54">
        <f>VLOOKUP(C6,'Main Scores'!C:N,12,FALSE)-N6</f>
        <v>0</v>
      </c>
    </row>
    <row r="7" spans="1:19" x14ac:dyDescent="0.2">
      <c r="A7" s="17" t="s">
        <v>15</v>
      </c>
      <c r="B7" s="29">
        <v>0.56458333333333333</v>
      </c>
      <c r="C7" s="87">
        <v>41</v>
      </c>
      <c r="D7" s="88" t="str">
        <f>VLOOKUP(C7,'Main Scores'!C:D,2,FALSE)</f>
        <v>severn vale</v>
      </c>
      <c r="E7" s="88">
        <f>VLOOKUP(C7,'Main Scores'!C:E,3,FALSE)</f>
        <v>1</v>
      </c>
      <c r="F7" s="88" t="str">
        <f>VLOOKUP(C7,'Main Scores'!C:F,4,FALSE)</f>
        <v>Elaine Gibbs</v>
      </c>
      <c r="G7" s="88" t="str">
        <f>VLOOKUP(C7,'Main Scores'!C:G,5,FALSE)</f>
        <v>V</v>
      </c>
      <c r="H7" s="80" t="s">
        <v>41</v>
      </c>
      <c r="I7" s="80" t="s">
        <v>36</v>
      </c>
      <c r="J7" s="88" t="str">
        <f>VLOOKUP(C7,'Main Scores'!C:H,6,FALSE)</f>
        <v>BRC D3</v>
      </c>
      <c r="K7" s="81">
        <f>VLOOKUP(C7,'Main Scores'!$C:$M,9,FALSE)</f>
        <v>125</v>
      </c>
      <c r="L7" s="81">
        <f>VLOOKUP($C7,'Main Scores'!$C:$M,10,FALSE)</f>
        <v>59</v>
      </c>
      <c r="M7" s="81">
        <f t="shared" si="0"/>
        <v>184</v>
      </c>
      <c r="N7" s="82">
        <f t="shared" si="1"/>
        <v>0.73599999999999999</v>
      </c>
      <c r="O7" s="81">
        <v>5</v>
      </c>
      <c r="P7" s="21" t="str">
        <f t="shared" si="2"/>
        <v>N</v>
      </c>
      <c r="Q7" s="54">
        <f>VLOOKUP(C7,'Main Scores'!C:N,12,FALSE)-N7</f>
        <v>0</v>
      </c>
    </row>
    <row r="8" spans="1:19" x14ac:dyDescent="0.2">
      <c r="A8" s="17" t="s">
        <v>15</v>
      </c>
      <c r="B8" s="29">
        <v>0.56874999999999998</v>
      </c>
      <c r="C8" s="87">
        <v>31</v>
      </c>
      <c r="D8" s="88" t="str">
        <f>VLOOKUP(C8,'Main Scores'!C:D,2,FALSE)</f>
        <v>Bath 3</v>
      </c>
      <c r="E8" s="88">
        <f>VLOOKUP(C8,'Main Scores'!C:E,3,FALSE)</f>
        <v>3</v>
      </c>
      <c r="F8" s="88" t="str">
        <f>VLOOKUP(C8,'Main Scores'!C:F,4,FALSE)</f>
        <v>Kate Rayner</v>
      </c>
      <c r="G8" s="88" t="str">
        <f>VLOOKUP(C8,'Main Scores'!C:G,5,FALSE)</f>
        <v>Paxford Whitney</v>
      </c>
      <c r="H8" s="80" t="s">
        <v>41</v>
      </c>
      <c r="I8" s="80" t="s">
        <v>36</v>
      </c>
      <c r="J8" s="88" t="str">
        <f>VLOOKUP(C8,'Main Scores'!C:H,6,FALSE)</f>
        <v>BRC D3</v>
      </c>
      <c r="K8" s="81">
        <f>VLOOKUP(C8,'Main Scores'!$C:$M,9,FALSE)</f>
        <v>125.5</v>
      </c>
      <c r="L8" s="81">
        <f>VLOOKUP($C8,'Main Scores'!$C:$M,10,FALSE)</f>
        <v>58</v>
      </c>
      <c r="M8" s="81">
        <f t="shared" si="0"/>
        <v>183.5</v>
      </c>
      <c r="N8" s="82">
        <f t="shared" si="1"/>
        <v>0.73399999999999999</v>
      </c>
      <c r="O8" s="81">
        <v>6</v>
      </c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15</v>
      </c>
      <c r="B9" s="29">
        <v>0.57361111111111118</v>
      </c>
      <c r="C9" s="87">
        <v>48</v>
      </c>
      <c r="D9" s="88" t="str">
        <f>VLOOKUP(C9,'Main Scores'!C:D,2,FALSE)</f>
        <v>Vwh Individual</v>
      </c>
      <c r="E9" s="88" t="str">
        <f>VLOOKUP(C9,'Main Scores'!C:E,3,FALSE)</f>
        <v>Individual</v>
      </c>
      <c r="F9" s="88" t="str">
        <f>VLOOKUP(C9,'Main Scores'!C:F,4,FALSE)</f>
        <v>Sarah Mcmurray</v>
      </c>
      <c r="G9" s="88" t="str">
        <f>VLOOKUP(C9,'Main Scores'!C:G,5,FALSE)</f>
        <v>Super Love</v>
      </c>
      <c r="H9" s="80" t="s">
        <v>41</v>
      </c>
      <c r="I9" s="80" t="s">
        <v>36</v>
      </c>
      <c r="J9" s="88" t="str">
        <f>VLOOKUP(C9,'Main Scores'!C:H,6,FALSE)</f>
        <v>BRC D3</v>
      </c>
      <c r="K9" s="81">
        <f>VLOOKUP(C9,'Main Scores'!$C:$M,9,FALSE)</f>
        <v>123</v>
      </c>
      <c r="L9" s="81">
        <f>VLOOKUP($C9,'Main Scores'!$C:$M,10,FALSE)</f>
        <v>60</v>
      </c>
      <c r="M9" s="81">
        <f t="shared" si="0"/>
        <v>183</v>
      </c>
      <c r="N9" s="82">
        <f t="shared" si="1"/>
        <v>0.73199999999999998</v>
      </c>
      <c r="O9" s="81">
        <v>7</v>
      </c>
      <c r="P9" s="21" t="str">
        <f t="shared" si="2"/>
        <v>N</v>
      </c>
      <c r="Q9" s="54">
        <f>VLOOKUP(C9,'Main Scores'!C:N,12,FALSE)-N9</f>
        <v>0</v>
      </c>
    </row>
    <row r="10" spans="1:19" x14ac:dyDescent="0.2">
      <c r="A10" s="17" t="s">
        <v>15</v>
      </c>
      <c r="B10" s="29">
        <v>0.57777777777777783</v>
      </c>
      <c r="C10" s="87">
        <v>28</v>
      </c>
      <c r="D10" s="88" t="str">
        <f>VLOOKUP(C10,'Main Scores'!C:D,2,FALSE)</f>
        <v xml:space="preserve">Bath 2 </v>
      </c>
      <c r="E10" s="88">
        <f>VLOOKUP(C10,'Main Scores'!C:E,3,FALSE)</f>
        <v>2</v>
      </c>
      <c r="F10" s="88" t="str">
        <f>VLOOKUP(C10,'Main Scores'!C:F,4,FALSE)</f>
        <v>Jill Holt</v>
      </c>
      <c r="G10" s="88" t="str">
        <f>VLOOKUP(C10,'Main Scores'!C:G,5,FALSE)</f>
        <v>Silk Suds</v>
      </c>
      <c r="H10" s="80" t="s">
        <v>41</v>
      </c>
      <c r="I10" s="80" t="s">
        <v>36</v>
      </c>
      <c r="J10" s="88" t="str">
        <f>VLOOKUP(C10,'Main Scores'!C:H,6,FALSE)</f>
        <v>BRC D3</v>
      </c>
      <c r="K10" s="81">
        <f>VLOOKUP(C10,'Main Scores'!$C:$M,9,FALSE)</f>
        <v>122.5</v>
      </c>
      <c r="L10" s="81">
        <f>VLOOKUP($C10,'Main Scores'!$C:$M,10,FALSE)</f>
        <v>58</v>
      </c>
      <c r="M10" s="81">
        <f t="shared" si="0"/>
        <v>180.5</v>
      </c>
      <c r="N10" s="82">
        <f t="shared" si="1"/>
        <v>0.72199999999999998</v>
      </c>
      <c r="O10" s="81">
        <v>8</v>
      </c>
      <c r="P10" s="21" t="str">
        <f t="shared" si="2"/>
        <v>N</v>
      </c>
      <c r="Q10" s="54">
        <f>VLOOKUP(C10,'Main Scores'!C:N,12,FALSE)-N10</f>
        <v>0</v>
      </c>
    </row>
    <row r="11" spans="1:19" x14ac:dyDescent="0.2">
      <c r="A11" s="17" t="s">
        <v>15</v>
      </c>
      <c r="B11" s="29">
        <v>0.58263888888888882</v>
      </c>
      <c r="C11" s="87">
        <v>27</v>
      </c>
      <c r="D11" s="88" t="str">
        <f>VLOOKUP(C11,'Main Scores'!C:D,2,FALSE)</f>
        <v>Bath 1</v>
      </c>
      <c r="E11" s="88">
        <f>VLOOKUP(C11,'Main Scores'!C:E,3,FALSE)</f>
        <v>1</v>
      </c>
      <c r="F11" s="88" t="str">
        <f>VLOOKUP(C11,'Main Scores'!C:F,4,FALSE)</f>
        <v>Sally Gardiner</v>
      </c>
      <c r="G11" s="88" t="str">
        <f>VLOOKUP(C11,'Main Scores'!C:G,5,FALSE)</f>
        <v>Rufus Rocks</v>
      </c>
      <c r="H11" s="80" t="s">
        <v>41</v>
      </c>
      <c r="I11" s="80" t="s">
        <v>36</v>
      </c>
      <c r="J11" s="88" t="str">
        <f>VLOOKUP(C11,'Main Scores'!C:H,6,FALSE)</f>
        <v>BRC D3</v>
      </c>
      <c r="K11" s="81">
        <f>VLOOKUP(C11,'Main Scores'!$C:$M,9,FALSE)</f>
        <v>121</v>
      </c>
      <c r="L11" s="81">
        <f>VLOOKUP($C11,'Main Scores'!$C:$M,10,FALSE)</f>
        <v>58</v>
      </c>
      <c r="M11" s="81">
        <f t="shared" si="0"/>
        <v>179</v>
      </c>
      <c r="N11" s="82">
        <f t="shared" si="1"/>
        <v>0.71599999999999997</v>
      </c>
      <c r="O11" s="81">
        <v>9</v>
      </c>
      <c r="P11" s="21" t="str">
        <f t="shared" si="2"/>
        <v>Y</v>
      </c>
      <c r="Q11" s="54">
        <f>VLOOKUP(C11,'Main Scores'!C:N,12,FALSE)-N11</f>
        <v>0</v>
      </c>
    </row>
    <row r="12" spans="1:19" x14ac:dyDescent="0.2">
      <c r="A12" s="17" t="s">
        <v>15</v>
      </c>
      <c r="B12" s="29">
        <v>0.58680555555555558</v>
      </c>
      <c r="C12" s="87">
        <v>36</v>
      </c>
      <c r="D12" s="88" t="str">
        <f>VLOOKUP(C12,'Main Scores'!C:D,2,FALSE)</f>
        <v>Kennet vale Prosecco</v>
      </c>
      <c r="E12" s="88" t="str">
        <f>VLOOKUP(C12,'Main Scores'!C:E,3,FALSE)</f>
        <v>Prosecco</v>
      </c>
      <c r="F12" s="88" t="str">
        <f>VLOOKUP(C12,'Main Scores'!C:F,4,FALSE)</f>
        <v>Becky Ormond</v>
      </c>
      <c r="G12" s="88" t="str">
        <f>VLOOKUP(C12,'Main Scores'!C:G,5,FALSE)</f>
        <v>Steady Command</v>
      </c>
      <c r="H12" s="80" t="s">
        <v>41</v>
      </c>
      <c r="I12" s="80" t="s">
        <v>36</v>
      </c>
      <c r="J12" s="88" t="str">
        <f>VLOOKUP(C12,'Main Scores'!C:H,6,FALSE)</f>
        <v>BRC D3</v>
      </c>
      <c r="K12" s="81">
        <f>VLOOKUP(C12,'Main Scores'!$C:$M,9,FALSE)</f>
        <v>121</v>
      </c>
      <c r="L12" s="81">
        <f>VLOOKUP($C12,'Main Scores'!$C:$M,10,FALSE)</f>
        <v>58</v>
      </c>
      <c r="M12" s="81">
        <f t="shared" si="0"/>
        <v>179</v>
      </c>
      <c r="N12" s="82">
        <f t="shared" si="1"/>
        <v>0.71599999999999997</v>
      </c>
      <c r="O12" s="81">
        <v>10</v>
      </c>
      <c r="P12" s="21" t="str">
        <f t="shared" si="2"/>
        <v>N</v>
      </c>
      <c r="Q12" s="54">
        <f>VLOOKUP(C12,'Main Scores'!C:N,12,FALSE)-N12</f>
        <v>0</v>
      </c>
    </row>
    <row r="13" spans="1:19" x14ac:dyDescent="0.2">
      <c r="A13" s="17" t="s">
        <v>15</v>
      </c>
      <c r="B13" s="29">
        <v>0.59166666666666667</v>
      </c>
      <c r="C13" s="87">
        <v>46</v>
      </c>
      <c r="D13" s="88" t="str">
        <f>VLOOKUP(C13,'Main Scores'!C:D,2,FALSE)</f>
        <v>Vwh</v>
      </c>
      <c r="E13" s="88" t="str">
        <f>VLOOKUP(C13,'Main Scores'!C:E,3,FALSE)</f>
        <v>VWH</v>
      </c>
      <c r="F13" s="88" t="str">
        <f>VLOOKUP(C13,'Main Scores'!C:F,4,FALSE)</f>
        <v>Fiona Russell Brown</v>
      </c>
      <c r="G13" s="88" t="str">
        <f>VLOOKUP(C13,'Main Scores'!C:G,5,FALSE)</f>
        <v>Tom's Dream</v>
      </c>
      <c r="H13" s="80" t="s">
        <v>41</v>
      </c>
      <c r="I13" s="80" t="s">
        <v>36</v>
      </c>
      <c r="J13" s="88" t="str">
        <f>VLOOKUP(C13,'Main Scores'!C:H,6,FALSE)</f>
        <v>BRC D3</v>
      </c>
      <c r="K13" s="81">
        <f>VLOOKUP(C13,'Main Scores'!$C:$M,9,FALSE)</f>
        <v>118</v>
      </c>
      <c r="L13" s="81">
        <f>VLOOKUP($C13,'Main Scores'!$C:$M,10,FALSE)</f>
        <v>59</v>
      </c>
      <c r="M13" s="81">
        <f t="shared" si="0"/>
        <v>177</v>
      </c>
      <c r="N13" s="82">
        <f t="shared" si="1"/>
        <v>0.70799999999999996</v>
      </c>
      <c r="O13" s="81">
        <v>11</v>
      </c>
      <c r="P13" s="21" t="str">
        <f t="shared" si="2"/>
        <v>N</v>
      </c>
      <c r="Q13" s="54">
        <f>VLOOKUP(C13,'Main Scores'!C:N,12,FALSE)-N13</f>
        <v>0</v>
      </c>
    </row>
    <row r="14" spans="1:19" x14ac:dyDescent="0.2">
      <c r="A14" s="17" t="s">
        <v>15</v>
      </c>
      <c r="B14" s="29">
        <v>0.59583333333333333</v>
      </c>
      <c r="C14" s="87">
        <v>33</v>
      </c>
      <c r="D14" s="88" t="str">
        <f>VLOOKUP(C14,'Main Scores'!C:D,2,FALSE)</f>
        <v>Berkeley</v>
      </c>
      <c r="E14" s="88" t="str">
        <f>VLOOKUP(C14,'Main Scores'!C:E,3,FALSE)</f>
        <v>Berkeley</v>
      </c>
      <c r="F14" s="88" t="str">
        <f>VLOOKUP(C14,'Main Scores'!C:F,4,FALSE)</f>
        <v>Sharon Moss</v>
      </c>
      <c r="G14" s="88" t="str">
        <f>VLOOKUP(C14,'Main Scores'!C:G,5,FALSE)</f>
        <v>Mister Tumble</v>
      </c>
      <c r="H14" s="80" t="s">
        <v>41</v>
      </c>
      <c r="I14" s="80" t="s">
        <v>36</v>
      </c>
      <c r="J14" s="88" t="str">
        <f>VLOOKUP(C14,'Main Scores'!C:H,6,FALSE)</f>
        <v>BRC D3</v>
      </c>
      <c r="K14" s="81">
        <f>VLOOKUP(C14,'Main Scores'!$C:$M,9,FALSE)</f>
        <v>119.5</v>
      </c>
      <c r="L14" s="81">
        <f>VLOOKUP($C14,'Main Scores'!$C:$M,10,FALSE)</f>
        <v>56</v>
      </c>
      <c r="M14" s="81">
        <f t="shared" si="0"/>
        <v>175.5</v>
      </c>
      <c r="N14" s="82">
        <f t="shared" si="1"/>
        <v>0.70199999999999996</v>
      </c>
      <c r="O14" s="81">
        <v>12</v>
      </c>
      <c r="P14" s="21" t="str">
        <f t="shared" si="2"/>
        <v>Y</v>
      </c>
      <c r="Q14" s="54">
        <f>VLOOKUP(C14,'Main Scores'!C:N,12,FALSE)-N14</f>
        <v>0</v>
      </c>
    </row>
    <row r="15" spans="1:19" x14ac:dyDescent="0.2">
      <c r="A15" s="17" t="s">
        <v>15</v>
      </c>
      <c r="B15" s="29">
        <v>0.60833333333333328</v>
      </c>
      <c r="C15" s="87">
        <v>39</v>
      </c>
      <c r="D15" s="88" t="str">
        <f>VLOOKUP(C15,'Main Scores'!C:D,2,FALSE)</f>
        <v>Kennet vale Sauvignon</v>
      </c>
      <c r="E15" s="88" t="str">
        <f>VLOOKUP(C15,'Main Scores'!C:E,3,FALSE)</f>
        <v>Sauvignon</v>
      </c>
      <c r="F15" s="88" t="str">
        <f>VLOOKUP(C15,'Main Scores'!C:F,4,FALSE)</f>
        <v>Nicki Manister</v>
      </c>
      <c r="G15" s="88" t="str">
        <f>VLOOKUP(C15,'Main Scores'!C:G,5,FALSE)</f>
        <v>Box of Tricks</v>
      </c>
      <c r="H15" s="80" t="s">
        <v>41</v>
      </c>
      <c r="I15" s="80" t="s">
        <v>36</v>
      </c>
      <c r="J15" s="88" t="str">
        <f>VLOOKUP(C15,'Main Scores'!C:H,6,FALSE)</f>
        <v>Brc D3</v>
      </c>
      <c r="K15" s="81">
        <f>VLOOKUP(C15,'Main Scores'!$C:$M,9,FALSE)</f>
        <v>117.5</v>
      </c>
      <c r="L15" s="81">
        <f>VLOOKUP($C15,'Main Scores'!$C:$M,10,FALSE)</f>
        <v>58</v>
      </c>
      <c r="M15" s="81">
        <f t="shared" si="0"/>
        <v>175.5</v>
      </c>
      <c r="N15" s="82">
        <f t="shared" si="1"/>
        <v>0.70199999999999996</v>
      </c>
      <c r="O15" s="81">
        <v>13</v>
      </c>
      <c r="P15" s="21" t="str">
        <f t="shared" si="2"/>
        <v>N</v>
      </c>
      <c r="Q15" s="54">
        <f>VLOOKUP(C15,'Main Scores'!C:N,12,FALSE)-N15</f>
        <v>0</v>
      </c>
    </row>
    <row r="16" spans="1:19" x14ac:dyDescent="0.2">
      <c r="A16" s="17" t="s">
        <v>15</v>
      </c>
      <c r="B16" s="29">
        <v>0.61319444444444449</v>
      </c>
      <c r="C16" s="87">
        <v>38</v>
      </c>
      <c r="D16" s="88" t="str">
        <f>VLOOKUP(C16,'Main Scores'!C:D,2,FALSE)</f>
        <v>Kennet vale Sauvignon</v>
      </c>
      <c r="E16" s="88" t="str">
        <f>VLOOKUP(C16,'Main Scores'!C:E,3,FALSE)</f>
        <v>Sauvignon</v>
      </c>
      <c r="F16" s="88" t="str">
        <f>VLOOKUP(C16,'Main Scores'!C:F,4,FALSE)</f>
        <v>Lucy Spencer</v>
      </c>
      <c r="G16" s="88" t="str">
        <f>VLOOKUP(C16,'Main Scores'!C:G,5,FALSE)</f>
        <v>West Oak May Tim</v>
      </c>
      <c r="H16" s="80" t="s">
        <v>41</v>
      </c>
      <c r="I16" s="80" t="s">
        <v>36</v>
      </c>
      <c r="J16" s="88" t="str">
        <f>VLOOKUP(C16,'Main Scores'!C:H,6,FALSE)</f>
        <v>Brc D3</v>
      </c>
      <c r="K16" s="81">
        <f>VLOOKUP(C16,'Main Scores'!$C:$M,9,FALSE)</f>
        <v>118</v>
      </c>
      <c r="L16" s="81">
        <f>VLOOKUP($C16,'Main Scores'!$C:$M,10,FALSE)</f>
        <v>57</v>
      </c>
      <c r="M16" s="81">
        <f t="shared" si="0"/>
        <v>175</v>
      </c>
      <c r="N16" s="82">
        <f t="shared" si="1"/>
        <v>0.7</v>
      </c>
      <c r="O16" s="81">
        <v>14</v>
      </c>
      <c r="P16" s="21" t="str">
        <f t="shared" si="2"/>
        <v>Y</v>
      </c>
      <c r="Q16" s="54">
        <f>VLOOKUP(C16,'Main Scores'!C:N,12,FALSE)-N16</f>
        <v>0</v>
      </c>
    </row>
    <row r="17" spans="1:17" x14ac:dyDescent="0.2">
      <c r="A17" s="17" t="s">
        <v>15</v>
      </c>
      <c r="B17" s="29">
        <v>0.61736111111111114</v>
      </c>
      <c r="C17" s="87">
        <v>47</v>
      </c>
      <c r="D17" s="88" t="str">
        <f>VLOOKUP(C17,'Main Scores'!C:D,2,FALSE)</f>
        <v>Vwh</v>
      </c>
      <c r="E17" s="88" t="str">
        <f>VLOOKUP(C17,'Main Scores'!C:E,3,FALSE)</f>
        <v>VWH</v>
      </c>
      <c r="F17" s="88" t="str">
        <f>VLOOKUP(C17,'Main Scores'!C:F,4,FALSE)</f>
        <v>Jude Mathews</v>
      </c>
      <c r="G17" s="88" t="str">
        <f>VLOOKUP(C17,'Main Scores'!C:G,5,FALSE)</f>
        <v>Dare to Dream II</v>
      </c>
      <c r="H17" s="80" t="s">
        <v>41</v>
      </c>
      <c r="I17" s="80" t="s">
        <v>36</v>
      </c>
      <c r="J17" s="88" t="str">
        <f>VLOOKUP(C17,'Main Scores'!C:H,6,FALSE)</f>
        <v>BRC D3</v>
      </c>
      <c r="K17" s="81">
        <f>VLOOKUP(C17,'Main Scores'!$C:$M,9,FALSE)</f>
        <v>117</v>
      </c>
      <c r="L17" s="81">
        <f>VLOOKUP($C17,'Main Scores'!$C:$M,10,FALSE)</f>
        <v>58</v>
      </c>
      <c r="M17" s="81">
        <f t="shared" si="0"/>
        <v>175</v>
      </c>
      <c r="N17" s="82">
        <f t="shared" si="1"/>
        <v>0.7</v>
      </c>
      <c r="O17" s="81">
        <v>15</v>
      </c>
      <c r="P17" s="21" t="str">
        <f t="shared" si="2"/>
        <v>N</v>
      </c>
      <c r="Q17" s="54">
        <f>VLOOKUP(C17,'Main Scores'!C:N,12,FALSE)-N17</f>
        <v>0</v>
      </c>
    </row>
    <row r="18" spans="1:17" x14ac:dyDescent="0.2">
      <c r="A18" s="17" t="s">
        <v>15</v>
      </c>
      <c r="B18" s="29">
        <v>0.62152777777777779</v>
      </c>
      <c r="C18" s="87">
        <v>29</v>
      </c>
      <c r="D18" s="88" t="str">
        <f>VLOOKUP(C18,'Main Scores'!C:D,2,FALSE)</f>
        <v xml:space="preserve">Bath 2 </v>
      </c>
      <c r="E18" s="88">
        <f>VLOOKUP(C18,'Main Scores'!C:E,3,FALSE)</f>
        <v>2</v>
      </c>
      <c r="F18" s="88" t="str">
        <f>VLOOKUP(C18,'Main Scores'!C:F,4,FALSE)</f>
        <v>Jo Rickets</v>
      </c>
      <c r="G18" s="88" t="str">
        <f>VLOOKUP(C18,'Main Scores'!C:G,5,FALSE)</f>
        <v>Cutton Lightning</v>
      </c>
      <c r="H18" s="80" t="s">
        <v>41</v>
      </c>
      <c r="I18" s="80" t="s">
        <v>36</v>
      </c>
      <c r="J18" s="88" t="str">
        <f>VLOOKUP(C18,'Main Scores'!C:H,6,FALSE)</f>
        <v>BRC D3</v>
      </c>
      <c r="K18" s="81">
        <f>VLOOKUP(C18,'Main Scores'!$C:$M,9,FALSE)</f>
        <v>116.5</v>
      </c>
      <c r="L18" s="81">
        <f>VLOOKUP($C18,'Main Scores'!$C:$M,10,FALSE)</f>
        <v>58</v>
      </c>
      <c r="M18" s="81">
        <f t="shared" si="0"/>
        <v>174.5</v>
      </c>
      <c r="N18" s="82">
        <f t="shared" si="1"/>
        <v>0.69799999999999995</v>
      </c>
      <c r="O18" s="81">
        <v>16</v>
      </c>
      <c r="P18" s="21" t="str">
        <f t="shared" si="2"/>
        <v>N</v>
      </c>
      <c r="Q18" s="54">
        <f>VLOOKUP(C18,'Main Scores'!C:N,12,FALSE)-N18</f>
        <v>0</v>
      </c>
    </row>
    <row r="19" spans="1:17" x14ac:dyDescent="0.2">
      <c r="A19" s="17" t="s">
        <v>15</v>
      </c>
      <c r="B19" s="29">
        <v>0.62569444444444444</v>
      </c>
      <c r="C19" s="87">
        <v>43</v>
      </c>
      <c r="D19" s="88" t="str">
        <f>VLOOKUP(C19,'Main Scores'!C:D,2,FALSE)</f>
        <v>Severn Vale 2</v>
      </c>
      <c r="E19" s="88">
        <f>VLOOKUP(C19,'Main Scores'!C:E,3,FALSE)</f>
        <v>2</v>
      </c>
      <c r="F19" s="88" t="str">
        <f>VLOOKUP(C19,'Main Scores'!C:F,4,FALSE)</f>
        <v>Kelly Whapples</v>
      </c>
      <c r="G19" s="88" t="str">
        <f>VLOOKUP(C19,'Main Scores'!C:G,5,FALSE)</f>
        <v>Clover's Jimmy Choo</v>
      </c>
      <c r="H19" s="80" t="s">
        <v>41</v>
      </c>
      <c r="I19" s="80" t="s">
        <v>36</v>
      </c>
      <c r="J19" s="88" t="str">
        <f>VLOOKUP(C19,'Main Scores'!C:H,6,FALSE)</f>
        <v>BRC D3</v>
      </c>
      <c r="K19" s="81">
        <f>VLOOKUP(C19,'Main Scores'!$C:$M,9,FALSE)</f>
        <v>114</v>
      </c>
      <c r="L19" s="81">
        <f>VLOOKUP($C19,'Main Scores'!$C:$M,10,FALSE)</f>
        <v>59</v>
      </c>
      <c r="M19" s="81">
        <f t="shared" si="0"/>
        <v>173</v>
      </c>
      <c r="N19" s="82">
        <f t="shared" si="1"/>
        <v>0.69199999999999995</v>
      </c>
      <c r="O19" s="81">
        <v>17</v>
      </c>
      <c r="P19" s="21" t="str">
        <f t="shared" si="2"/>
        <v>N</v>
      </c>
      <c r="Q19" s="54">
        <f>VLOOKUP(C19,'Main Scores'!C:N,12,FALSE)-N19</f>
        <v>0</v>
      </c>
    </row>
    <row r="20" spans="1:17" x14ac:dyDescent="0.2">
      <c r="A20" s="17" t="s">
        <v>15</v>
      </c>
      <c r="B20" s="29">
        <v>0.63055555555555554</v>
      </c>
      <c r="C20" s="87">
        <v>49</v>
      </c>
      <c r="D20" s="88" t="str">
        <f>VLOOKUP(C20,'Main Scores'!C:D,2,FALSE)</f>
        <v>Wessex Gold</v>
      </c>
      <c r="E20" s="88" t="str">
        <f>VLOOKUP(C20,'Main Scores'!C:E,3,FALSE)</f>
        <v>Wessex Gold</v>
      </c>
      <c r="F20" s="88" t="str">
        <f>VLOOKUP(C20,'Main Scores'!C:F,4,FALSE)</f>
        <v>Sarah Carless</v>
      </c>
      <c r="G20" s="88" t="str">
        <f>VLOOKUP(C20,'Main Scores'!C:G,5,FALSE)</f>
        <v>Baby Daly</v>
      </c>
      <c r="H20" s="80" t="s">
        <v>41</v>
      </c>
      <c r="I20" s="80" t="s">
        <v>36</v>
      </c>
      <c r="J20" s="88" t="str">
        <f>VLOOKUP(C20,'Main Scores'!C:H,6,FALSE)</f>
        <v>BRC D3</v>
      </c>
      <c r="K20" s="81">
        <f>VLOOKUP(C20,'Main Scores'!$C:$M,9,FALSE)</f>
        <v>115</v>
      </c>
      <c r="L20" s="81">
        <f>VLOOKUP($C20,'Main Scores'!$C:$M,10,FALSE)</f>
        <v>55</v>
      </c>
      <c r="M20" s="81">
        <f t="shared" si="0"/>
        <v>170</v>
      </c>
      <c r="N20" s="82">
        <f t="shared" si="1"/>
        <v>0.68</v>
      </c>
      <c r="O20" s="81">
        <v>18</v>
      </c>
      <c r="P20" s="21" t="str">
        <f t="shared" si="2"/>
        <v>N</v>
      </c>
      <c r="Q20" s="54">
        <f>VLOOKUP(C20,'Main Scores'!C:N,12,FALSE)-N20</f>
        <v>0</v>
      </c>
    </row>
    <row r="21" spans="1:17" x14ac:dyDescent="0.2">
      <c r="A21" s="17" t="s">
        <v>15</v>
      </c>
      <c r="B21" s="29">
        <v>0.63472222222222219</v>
      </c>
      <c r="C21" s="87">
        <v>30</v>
      </c>
      <c r="D21" s="88" t="str">
        <f>VLOOKUP(C21,'Main Scores'!C:D,2,FALSE)</f>
        <v>Bath 3</v>
      </c>
      <c r="E21" s="88">
        <f>VLOOKUP(C21,'Main Scores'!C:E,3,FALSE)</f>
        <v>3</v>
      </c>
      <c r="F21" s="88" t="str">
        <f>VLOOKUP(C21,'Main Scores'!C:F,4,FALSE)</f>
        <v>Annabel Hurlow</v>
      </c>
      <c r="G21" s="88" t="str">
        <f>VLOOKUP(C21,'Main Scores'!C:G,5,FALSE)</f>
        <v>Elliots Star</v>
      </c>
      <c r="H21" s="80" t="s">
        <v>41</v>
      </c>
      <c r="I21" s="80" t="s">
        <v>36</v>
      </c>
      <c r="J21" s="88" t="str">
        <f>VLOOKUP(C21,'Main Scores'!C:H,6,FALSE)</f>
        <v>BRC D3</v>
      </c>
      <c r="K21" s="81">
        <f>VLOOKUP(C21,'Main Scores'!$C:$M,9,FALSE)</f>
        <v>112.5</v>
      </c>
      <c r="L21" s="81">
        <f>VLOOKUP($C21,'Main Scores'!$C:$M,10,FALSE)</f>
        <v>53</v>
      </c>
      <c r="M21" s="81">
        <f t="shared" si="0"/>
        <v>165.5</v>
      </c>
      <c r="N21" s="82">
        <f t="shared" si="1"/>
        <v>0.66200000000000003</v>
      </c>
      <c r="O21" s="81">
        <v>19</v>
      </c>
      <c r="P21" s="21" t="str">
        <f t="shared" si="2"/>
        <v>N</v>
      </c>
      <c r="Q21" s="54">
        <f>VLOOKUP(C21,'Main Scores'!C:N,12,FALSE)-N21</f>
        <v>0</v>
      </c>
    </row>
    <row r="22" spans="1:17" x14ac:dyDescent="0.2">
      <c r="A22" s="17" t="s">
        <v>15</v>
      </c>
      <c r="B22" s="29">
        <v>0.63958333333333328</v>
      </c>
      <c r="C22" s="87">
        <v>40</v>
      </c>
      <c r="D22" s="88" t="str">
        <f>VLOOKUP(C22,'Main Scores'!C:D,2,FALSE)</f>
        <v>Severn Vale</v>
      </c>
      <c r="E22" s="88">
        <f>VLOOKUP(C22,'Main Scores'!C:E,3,FALSE)</f>
        <v>1</v>
      </c>
      <c r="F22" s="88" t="str">
        <f>VLOOKUP(C22,'Main Scores'!C:F,4,FALSE)</f>
        <v>Louise Gibbons</v>
      </c>
      <c r="G22" s="88" t="str">
        <f>VLOOKUP(C22,'Main Scores'!C:G,5,FALSE)</f>
        <v>Montana</v>
      </c>
      <c r="H22" s="80" t="s">
        <v>41</v>
      </c>
      <c r="I22" s="80" t="s">
        <v>36</v>
      </c>
      <c r="J22" s="88" t="str">
        <f>VLOOKUP(C22,'Main Scores'!C:H,6,FALSE)</f>
        <v>BRC D3</v>
      </c>
      <c r="K22" s="81">
        <f>VLOOKUP(C22,'Main Scores'!$C:$M,9,FALSE)</f>
        <v>108</v>
      </c>
      <c r="L22" s="81">
        <f>VLOOKUP($C22,'Main Scores'!$C:$M,10,FALSE)</f>
        <v>56</v>
      </c>
      <c r="M22" s="81">
        <f t="shared" si="0"/>
        <v>164</v>
      </c>
      <c r="N22" s="82">
        <f t="shared" si="1"/>
        <v>0.65600000000000003</v>
      </c>
      <c r="O22" s="81">
        <v>20</v>
      </c>
      <c r="P22" s="21" t="str">
        <f t="shared" si="2"/>
        <v>N</v>
      </c>
      <c r="Q22" s="54">
        <f>VLOOKUP(C22,'Main Scores'!C:N,12,FALSE)-N22</f>
        <v>0</v>
      </c>
    </row>
    <row r="23" spans="1:17" x14ac:dyDescent="0.2">
      <c r="A23" s="17" t="s">
        <v>15</v>
      </c>
      <c r="B23" s="29">
        <v>0.64444444444444449</v>
      </c>
      <c r="C23" s="87">
        <v>32</v>
      </c>
      <c r="D23" s="88" t="str">
        <f>VLOOKUP(C23,'Main Scores'!C:D,2,FALSE)</f>
        <v>Berkeley</v>
      </c>
      <c r="E23" s="88" t="str">
        <f>VLOOKUP(C23,'Main Scores'!C:E,3,FALSE)</f>
        <v>Berkeley</v>
      </c>
      <c r="F23" s="88" t="str">
        <f>VLOOKUP(C23,'Main Scores'!C:F,4,FALSE)</f>
        <v>Rachel Coke</v>
      </c>
      <c r="G23" s="88" t="str">
        <f>VLOOKUP(C23,'Main Scores'!C:G,5,FALSE)</f>
        <v>Willow the Wisp</v>
      </c>
      <c r="H23" s="80" t="s">
        <v>41</v>
      </c>
      <c r="I23" s="80" t="s">
        <v>36</v>
      </c>
      <c r="J23" s="88" t="str">
        <f>VLOOKUP(C23,'Main Scores'!C:H,6,FALSE)</f>
        <v>BRC D3</v>
      </c>
      <c r="K23" s="81">
        <f>VLOOKUP(C23,'Main Scores'!$C:$M,9,FALSE)</f>
        <v>102.5</v>
      </c>
      <c r="L23" s="81">
        <f>VLOOKUP($C23,'Main Scores'!$C:$M,10,FALSE)</f>
        <v>52</v>
      </c>
      <c r="M23" s="81">
        <f t="shared" si="0"/>
        <v>154.5</v>
      </c>
      <c r="N23" s="82">
        <f t="shared" si="1"/>
        <v>0.61799999999999999</v>
      </c>
      <c r="O23" s="81">
        <v>21</v>
      </c>
      <c r="P23" s="21" t="str">
        <f t="shared" si="2"/>
        <v>N</v>
      </c>
      <c r="Q23" s="54">
        <f>VLOOKUP(C23,'Main Scores'!C:N,12,FALSE)-N23</f>
        <v>0</v>
      </c>
    </row>
    <row r="24" spans="1:17" x14ac:dyDescent="0.2">
      <c r="A24" s="17" t="s">
        <v>15</v>
      </c>
      <c r="B24" s="29">
        <v>0.64930555555555558</v>
      </c>
      <c r="C24" s="87">
        <v>35</v>
      </c>
      <c r="D24" s="88" t="str">
        <f>VLOOKUP(C24,'Main Scores'!C:D,2,FALSE)</f>
        <v>cotswold Edge RC</v>
      </c>
      <c r="E24" s="88" t="str">
        <f>VLOOKUP(C24,'Main Scores'!C:E,3,FALSE)</f>
        <v>Cotswold Edge</v>
      </c>
      <c r="F24" s="88" t="str">
        <f>VLOOKUP(C24,'Main Scores'!C:F,4,FALSE)</f>
        <v>Sophie Thompson</v>
      </c>
      <c r="G24" s="88">
        <f>VLOOKUP(C24,'Main Scores'!C:G,5,FALSE)</f>
        <v>0</v>
      </c>
      <c r="H24" s="80" t="s">
        <v>41</v>
      </c>
      <c r="I24" s="80" t="s">
        <v>36</v>
      </c>
      <c r="J24" s="88" t="str">
        <f>VLOOKUP(C24,'Main Scores'!C:H,6,FALSE)</f>
        <v xml:space="preserve">BRC D3 </v>
      </c>
      <c r="K24" s="81">
        <f>VLOOKUP(C24,'Main Scores'!$C:$M,9,FALSE)</f>
        <v>0</v>
      </c>
      <c r="L24" s="81">
        <f>VLOOKUP($C24,'Main Scores'!$C:$M,10,FALSE)</f>
        <v>0</v>
      </c>
      <c r="M24" s="81">
        <v>0</v>
      </c>
      <c r="N24" s="82" t="s">
        <v>356</v>
      </c>
      <c r="O24" s="81"/>
      <c r="P24" s="21" t="str">
        <f t="shared" si="2"/>
        <v>Y</v>
      </c>
      <c r="Q24" s="54" t="e">
        <f>VLOOKUP(C24,'Main Scores'!C:N,12,FALSE)-N24</f>
        <v>#VALUE!</v>
      </c>
    </row>
    <row r="25" spans="1:17" x14ac:dyDescent="0.2">
      <c r="A25" s="17" t="s">
        <v>15</v>
      </c>
      <c r="B25" s="29">
        <v>0.65416666666666667</v>
      </c>
      <c r="C25" s="87">
        <v>42</v>
      </c>
      <c r="D25" s="88" t="str">
        <f>VLOOKUP(C25,'Main Scores'!C:D,2,FALSE)</f>
        <v>Severn Vale 2</v>
      </c>
      <c r="E25" s="88">
        <f>VLOOKUP(C25,'Main Scores'!C:E,3,FALSE)</f>
        <v>2</v>
      </c>
      <c r="F25" s="88" t="str">
        <f>VLOOKUP(C25,'Main Scores'!C:F,4,FALSE)</f>
        <v>Sue Jones</v>
      </c>
      <c r="G25" s="88" t="str">
        <f>VLOOKUP(C25,'Main Scores'!C:G,5,FALSE)</f>
        <v>Preston</v>
      </c>
      <c r="H25" s="80" t="s">
        <v>41</v>
      </c>
      <c r="I25" s="80" t="s">
        <v>36</v>
      </c>
      <c r="J25" s="88" t="str">
        <f>VLOOKUP(C25,'Main Scores'!C:H,6,FALSE)</f>
        <v>BRC D3</v>
      </c>
      <c r="K25" s="81">
        <f>VLOOKUP(C25,'Main Scores'!$C:$M,9,FALSE)</f>
        <v>0</v>
      </c>
      <c r="L25" s="81">
        <f>VLOOKUP($C25,'Main Scores'!$C:$M,10,FALSE)</f>
        <v>0</v>
      </c>
      <c r="M25" s="81">
        <v>0</v>
      </c>
      <c r="N25" s="82" t="s">
        <v>355</v>
      </c>
      <c r="O25" s="81"/>
      <c r="P25" s="21" t="str">
        <f t="shared" si="2"/>
        <v>Y</v>
      </c>
      <c r="Q25" s="54" t="e">
        <f>VLOOKUP(C25,'Main Scores'!C:N,12,FALSE)-N25</f>
        <v>#VALUE!</v>
      </c>
    </row>
    <row r="26" spans="1:17" x14ac:dyDescent="0.2">
      <c r="A26" s="23" t="s">
        <v>15</v>
      </c>
      <c r="B26" s="30">
        <v>0.65902777777777777</v>
      </c>
      <c r="C26" s="87">
        <v>44</v>
      </c>
      <c r="D26" s="88" t="str">
        <f>VLOOKUP(C26,'Main Scores'!C:D,2,FALSE)</f>
        <v>VHPRC</v>
      </c>
      <c r="E26" s="88" t="str">
        <f>VLOOKUP(C26,'Main Scores'!C:E,3,FALSE)</f>
        <v>VHPRC</v>
      </c>
      <c r="F26" s="88" t="str">
        <f>VLOOKUP(C26,'Main Scores'!C:F,4,FALSE)</f>
        <v>Kathy Hooper</v>
      </c>
      <c r="G26" s="88" t="str">
        <f>VLOOKUP(C26,'Main Scores'!C:G,5,FALSE)</f>
        <v>TBC</v>
      </c>
      <c r="H26" s="80" t="s">
        <v>41</v>
      </c>
      <c r="I26" s="80" t="s">
        <v>36</v>
      </c>
      <c r="J26" s="88" t="str">
        <f>VLOOKUP(C26,'Main Scores'!C:H,6,FALSE)</f>
        <v>BRC D3</v>
      </c>
      <c r="K26" s="81">
        <f>VLOOKUP(C26,'Main Scores'!$C:$M,9,FALSE)</f>
        <v>0</v>
      </c>
      <c r="L26" s="81">
        <f>VLOOKUP($C26,'Main Scores'!$C:$M,10,FALSE)</f>
        <v>0</v>
      </c>
      <c r="M26" s="81">
        <f>K26+L26</f>
        <v>0</v>
      </c>
      <c r="N26" s="82" t="s">
        <v>355</v>
      </c>
      <c r="O26" s="81"/>
      <c r="P26" s="21" t="str">
        <f t="shared" si="2"/>
        <v>Y</v>
      </c>
      <c r="Q26" s="54" t="e">
        <f>VLOOKUP(C26,'Main Scores'!C:N,12,FALSE)-N26</f>
        <v>#VALUE!</v>
      </c>
    </row>
    <row r="27" spans="1:17" x14ac:dyDescent="0.2">
      <c r="B27" s="3"/>
      <c r="C27" s="87">
        <v>45</v>
      </c>
      <c r="D27" s="88" t="str">
        <f>VLOOKUP(C27,'Main Scores'!C:D,2,FALSE)</f>
        <v>VHPRC</v>
      </c>
      <c r="E27" s="88" t="str">
        <f>VLOOKUP(C27,'Main Scores'!C:E,3,FALSE)</f>
        <v>VHPRC</v>
      </c>
      <c r="F27" s="88" t="str">
        <f>VLOOKUP(C27,'Main Scores'!C:F,4,FALSE)</f>
        <v>TBC</v>
      </c>
      <c r="G27" s="88" t="str">
        <f>VLOOKUP(C27,'Main Scores'!C:G,5,FALSE)</f>
        <v>tbc</v>
      </c>
      <c r="H27" s="80" t="s">
        <v>41</v>
      </c>
      <c r="I27" s="80" t="s">
        <v>36</v>
      </c>
      <c r="J27" s="88" t="str">
        <f>VLOOKUP(C27,'Main Scores'!C:H,6,FALSE)</f>
        <v>BRC D3</v>
      </c>
      <c r="K27" s="81">
        <f>VLOOKUP(C27,'Main Scores'!$C:$M,9,FALSE)</f>
        <v>0</v>
      </c>
      <c r="L27" s="81">
        <f>VLOOKUP($C27,'Main Scores'!$C:$M,10,FALSE)</f>
        <v>0</v>
      </c>
      <c r="M27" s="81">
        <f>K27+L27</f>
        <v>0</v>
      </c>
      <c r="N27" s="82" t="s">
        <v>355</v>
      </c>
      <c r="O27" s="81"/>
      <c r="P27" s="21" t="str">
        <f t="shared" ref="P27:P28" si="3">IF(N27=N28,"Y","N")</f>
        <v>Y</v>
      </c>
      <c r="Q27" s="54" t="e">
        <f>VLOOKUP(C27,'Main Scores'!C:N,12,FALSE)-N27</f>
        <v>#VALUE!</v>
      </c>
    </row>
    <row r="28" spans="1:17" x14ac:dyDescent="0.2">
      <c r="C28" s="87">
        <v>51</v>
      </c>
      <c r="D28" s="88" t="str">
        <f>VLOOKUP(C28,'Main Scores'!C:D,2,FALSE)</f>
        <v>Wessex Gold individual</v>
      </c>
      <c r="E28" s="88" t="str">
        <f>VLOOKUP(C28,'Main Scores'!C:E,3,FALSE)</f>
        <v>Individual</v>
      </c>
      <c r="F28" s="88" t="str">
        <f>VLOOKUP(C28,'Main Scores'!C:F,4,FALSE)</f>
        <v>Sarah Carless</v>
      </c>
      <c r="G28" s="88" t="str">
        <f>VLOOKUP(C28,'Main Scores'!C:G,5,FALSE)</f>
        <v>Baby Daly</v>
      </c>
      <c r="H28" s="80" t="s">
        <v>41</v>
      </c>
      <c r="I28" s="80" t="s">
        <v>36</v>
      </c>
      <c r="J28" s="88" t="str">
        <f>VLOOKUP(C28,'Main Scores'!C:H,6,FALSE)</f>
        <v xml:space="preserve">BRC D3 </v>
      </c>
      <c r="K28" s="81">
        <f>VLOOKUP(C28,'Main Scores'!$C:$M,9,FALSE)</f>
        <v>0</v>
      </c>
      <c r="L28" s="81">
        <f>VLOOKUP($C28,'Main Scores'!$C:$M,10,FALSE)</f>
        <v>0</v>
      </c>
      <c r="M28" s="81">
        <v>0</v>
      </c>
      <c r="N28" s="82" t="s">
        <v>355</v>
      </c>
      <c r="O28" s="81"/>
      <c r="P28" s="21" t="str">
        <f t="shared" si="3"/>
        <v>N</v>
      </c>
      <c r="Q28" s="54" t="e">
        <f>VLOOKUP(C28,'Main Scores'!C:N,12,FALSE)-N28</f>
        <v>#VALUE!</v>
      </c>
    </row>
    <row r="29" spans="1:17" x14ac:dyDescent="0.2">
      <c r="D29" s="18"/>
      <c r="E29" s="18"/>
      <c r="F29" s="18"/>
      <c r="G29" s="18"/>
      <c r="H29" s="20"/>
      <c r="I29" s="20"/>
      <c r="J29" s="20"/>
      <c r="K29" s="21"/>
      <c r="L29" s="21"/>
      <c r="M29" s="21"/>
      <c r="N29" s="50"/>
      <c r="O29" s="21"/>
      <c r="P29" s="21"/>
      <c r="Q29" s="54"/>
    </row>
  </sheetData>
  <sortState ref="C3:N28">
    <sortCondition descending="1" ref="N3:N28"/>
  </sortState>
  <phoneticPr fontId="9" type="noConversion"/>
  <printOptions gridLines="1"/>
  <pageMargins left="0.25" right="0.25" top="0.75" bottom="0.75" header="0.3" footer="0.3"/>
  <pageSetup paperSize="9" scale="82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S11"/>
  <sheetViews>
    <sheetView topLeftCell="F1" workbookViewId="0">
      <selection activeCell="J21" sqref="J21"/>
    </sheetView>
  </sheetViews>
  <sheetFormatPr defaultColWidth="8.75" defaultRowHeight="12.75" x14ac:dyDescent="0.2"/>
  <cols>
    <col min="1" max="1" width="8.625" style="4" hidden="1" customWidth="1"/>
    <col min="2" max="2" width="10" style="4" hidden="1" customWidth="1"/>
    <col min="3" max="3" width="9.375" style="4" customWidth="1"/>
    <col min="4" max="4" width="16.75" style="8" customWidth="1"/>
    <col min="5" max="5" width="14.125" style="8" customWidth="1"/>
    <col min="6" max="6" width="23.25" style="8" customWidth="1"/>
    <col min="7" max="7" width="18.375" style="8" customWidth="1"/>
    <col min="8" max="8" width="7.625" style="8" hidden="1" customWidth="1"/>
    <col min="9" max="9" width="12.125" style="8" hidden="1" customWidth="1"/>
    <col min="10" max="10" width="9.875" style="8" customWidth="1"/>
    <col min="11" max="11" width="10.375" bestFit="1" customWidth="1"/>
    <col min="12" max="13" width="11.125" bestFit="1" customWidth="1"/>
    <col min="14" max="14" width="18.75" style="47" bestFit="1" customWidth="1"/>
    <col min="17" max="17" width="8.75" style="52"/>
  </cols>
  <sheetData>
    <row r="1" spans="1:19" x14ac:dyDescent="0.2">
      <c r="A1" s="11"/>
      <c r="B1" s="40"/>
      <c r="C1" s="58" t="s">
        <v>309</v>
      </c>
      <c r="D1" s="14"/>
      <c r="E1" s="14"/>
      <c r="F1" s="14"/>
      <c r="G1" s="14"/>
      <c r="H1" s="14"/>
      <c r="I1" s="14"/>
      <c r="J1" s="14"/>
      <c r="K1" s="15"/>
      <c r="L1" s="15"/>
      <c r="M1" s="15"/>
      <c r="N1" s="49"/>
      <c r="O1" s="16"/>
      <c r="P1" s="21"/>
    </row>
    <row r="2" spans="1:19" s="2" customFormat="1" ht="13.5" thickBot="1" x14ac:dyDescent="0.25">
      <c r="A2" s="59" t="s">
        <v>14</v>
      </c>
      <c r="B2" s="36" t="s">
        <v>7</v>
      </c>
      <c r="C2" s="36" t="s">
        <v>6</v>
      </c>
      <c r="D2" s="35" t="s">
        <v>8</v>
      </c>
      <c r="E2" s="35" t="s">
        <v>10</v>
      </c>
      <c r="F2" s="35" t="s">
        <v>11</v>
      </c>
      <c r="G2" s="35" t="s">
        <v>12</v>
      </c>
      <c r="H2" s="35" t="s">
        <v>13</v>
      </c>
      <c r="I2" s="35" t="s">
        <v>9</v>
      </c>
      <c r="J2" s="35" t="s">
        <v>164</v>
      </c>
      <c r="K2" s="35" t="s">
        <v>74</v>
      </c>
      <c r="L2" s="37" t="s">
        <v>75</v>
      </c>
      <c r="M2" s="37" t="s">
        <v>76</v>
      </c>
      <c r="N2" s="60" t="s">
        <v>77</v>
      </c>
      <c r="O2" s="61" t="s">
        <v>79</v>
      </c>
      <c r="P2" s="37" t="s">
        <v>89</v>
      </c>
      <c r="Q2" s="53" t="s">
        <v>78</v>
      </c>
      <c r="R2" s="2" t="s">
        <v>164</v>
      </c>
      <c r="S2" s="9">
        <v>140</v>
      </c>
    </row>
    <row r="3" spans="1:19" x14ac:dyDescent="0.2">
      <c r="A3" s="17" t="s">
        <v>16</v>
      </c>
      <c r="B3" s="29">
        <v>0.39374999999999999</v>
      </c>
      <c r="C3" s="116">
        <v>60</v>
      </c>
      <c r="D3" s="117" t="str">
        <f>VLOOKUP(C3,'Main Scores'!C:D,2,FALSE)</f>
        <v>Vwh</v>
      </c>
      <c r="E3" s="117" t="str">
        <f>VLOOKUP(C3,'Main Scores'!C:E,3,FALSE)</f>
        <v>VWH</v>
      </c>
      <c r="F3" s="117" t="str">
        <f>VLOOKUP(C3,'Main Scores'!C:F,4,FALSE)</f>
        <v>JO thornton</v>
      </c>
      <c r="G3" s="117" t="str">
        <f>VLOOKUP(C3,'Main Scores'!C:G,5,FALSE)</f>
        <v>Greystone Galway Boy</v>
      </c>
      <c r="H3" s="119" t="s">
        <v>43</v>
      </c>
      <c r="I3" s="119" t="s">
        <v>35</v>
      </c>
      <c r="J3" s="117" t="str">
        <f>VLOOKUP(C3,'Main Scores'!C:H,6,FALSE)</f>
        <v>Pairs</v>
      </c>
      <c r="K3" s="120">
        <f>VLOOKUP(C3,'Main Scores'!$C:$M,9,FALSE)</f>
        <v>56</v>
      </c>
      <c r="L3" s="120">
        <f>VLOOKUP($C3,'Main Scores'!$C:$M,10,FALSE)</f>
        <v>31.5</v>
      </c>
      <c r="M3" s="120">
        <f t="shared" ref="M3:M10" si="0">K3+L3</f>
        <v>87.5</v>
      </c>
      <c r="N3" s="121">
        <f t="shared" ref="N3:N10" si="1">M3/S$2</f>
        <v>0.625</v>
      </c>
      <c r="O3" s="133" t="s">
        <v>345</v>
      </c>
      <c r="P3" s="21" t="str">
        <f t="shared" ref="P3:P9" si="2">IF(N3=N4,"Y","N")</f>
        <v>Y</v>
      </c>
      <c r="Q3" s="54">
        <f>VLOOKUP(C3,'Main Scores'!C:N,12,FALSE)-N3</f>
        <v>0</v>
      </c>
    </row>
    <row r="4" spans="1:19" ht="13.5" thickBot="1" x14ac:dyDescent="0.25">
      <c r="A4" s="17" t="s">
        <v>16</v>
      </c>
      <c r="B4" s="29">
        <v>0.36180555555555555</v>
      </c>
      <c r="C4" s="141">
        <v>61</v>
      </c>
      <c r="D4" s="126" t="str">
        <f>VLOOKUP(C4,'Main Scores'!C:D,2,FALSE)</f>
        <v>Vwh</v>
      </c>
      <c r="E4" s="126" t="str">
        <f>VLOOKUP(C4,'Main Scores'!C:E,3,FALSE)</f>
        <v>VWH</v>
      </c>
      <c r="F4" s="126" t="str">
        <f>VLOOKUP(C4,'Main Scores'!C:F,4,FALSE)</f>
        <v>Pippa Thornton</v>
      </c>
      <c r="G4" s="126" t="str">
        <f>VLOOKUP(C4,'Main Scores'!C:G,5,FALSE)</f>
        <v>Cookworthy Heston</v>
      </c>
      <c r="H4" s="128" t="s">
        <v>43</v>
      </c>
      <c r="I4" s="128" t="s">
        <v>35</v>
      </c>
      <c r="J4" s="126" t="str">
        <f>VLOOKUP(C4,'Main Scores'!C:H,6,FALSE)</f>
        <v>Pairs</v>
      </c>
      <c r="K4" s="129">
        <f>VLOOKUP(C4,'Main Scores'!$C:$M,9,FALSE)</f>
        <v>56</v>
      </c>
      <c r="L4" s="129">
        <f>VLOOKUP($C4,'Main Scores'!$C:$M,10,FALSE)</f>
        <v>31.5</v>
      </c>
      <c r="M4" s="129">
        <f t="shared" si="0"/>
        <v>87.5</v>
      </c>
      <c r="N4" s="130">
        <f t="shared" si="1"/>
        <v>0.625</v>
      </c>
      <c r="O4" s="135"/>
      <c r="P4" s="21" t="str">
        <f t="shared" si="2"/>
        <v>N</v>
      </c>
      <c r="Q4" s="54">
        <f>VLOOKUP(C4,'Main Scores'!C:N,12,FALSE)-N4</f>
        <v>0</v>
      </c>
    </row>
    <row r="5" spans="1:19" x14ac:dyDescent="0.2">
      <c r="A5" s="17" t="s">
        <v>16</v>
      </c>
      <c r="B5" s="29">
        <v>0.40208333333333335</v>
      </c>
      <c r="C5" s="76">
        <v>62</v>
      </c>
      <c r="D5" s="18" t="str">
        <f>VLOOKUP(C5,'Main Scores'!C:D,2,FALSE)</f>
        <v xml:space="preserve">Bath </v>
      </c>
      <c r="E5" s="18">
        <f>VLOOKUP(C5,'Main Scores'!C:E,3,FALSE)</f>
        <v>1</v>
      </c>
      <c r="F5" s="18" t="str">
        <f>VLOOKUP(C5,'Main Scores'!C:F,4,FALSE)</f>
        <v>Nicki Lock</v>
      </c>
      <c r="G5" s="18" t="str">
        <f>VLOOKUP(C5,'Main Scores'!C:G,5,FALSE)</f>
        <v>Made in Ballela</v>
      </c>
      <c r="H5" s="20" t="s">
        <v>43</v>
      </c>
      <c r="I5" s="20" t="s">
        <v>35</v>
      </c>
      <c r="J5" s="18" t="str">
        <f>VLOOKUP(C5,'Main Scores'!C:H,6,FALSE)</f>
        <v>Pairs</v>
      </c>
      <c r="K5" s="21">
        <f>VLOOKUP(C5,'Main Scores'!$C:$M,9,FALSE)</f>
        <v>0</v>
      </c>
      <c r="L5" s="21">
        <f>VLOOKUP($C5,'Main Scores'!$C:$M,10,FALSE)</f>
        <v>0</v>
      </c>
      <c r="M5" s="21">
        <f t="shared" si="0"/>
        <v>0</v>
      </c>
      <c r="N5" s="50" t="s">
        <v>330</v>
      </c>
      <c r="O5" s="22"/>
      <c r="P5" s="21" t="str">
        <f t="shared" si="2"/>
        <v>Y</v>
      </c>
      <c r="Q5" s="54" t="e">
        <f>VLOOKUP(C5,'Main Scores'!C:N,12,FALSE)-N5</f>
        <v>#VALUE!</v>
      </c>
    </row>
    <row r="6" spans="1:19" ht="13.5" thickBot="1" x14ac:dyDescent="0.25">
      <c r="A6" s="17" t="s">
        <v>16</v>
      </c>
      <c r="B6" s="29">
        <v>0.34375</v>
      </c>
      <c r="C6" s="76">
        <v>63</v>
      </c>
      <c r="D6" s="18" t="str">
        <f>VLOOKUP(C6,'Main Scores'!C:D,2,FALSE)</f>
        <v xml:space="preserve">Bath </v>
      </c>
      <c r="E6" s="18">
        <f>VLOOKUP(C6,'Main Scores'!C:E,3,FALSE)</f>
        <v>1</v>
      </c>
      <c r="F6" s="18" t="str">
        <f>VLOOKUP(C6,'Main Scores'!C:F,4,FALSE)</f>
        <v>Kim Lock</v>
      </c>
      <c r="G6" s="18" t="str">
        <f>VLOOKUP(C6,'Main Scores'!C:G,5,FALSE)</f>
        <v>tbc</v>
      </c>
      <c r="H6" s="20" t="s">
        <v>43</v>
      </c>
      <c r="I6" s="20" t="s">
        <v>35</v>
      </c>
      <c r="J6" s="18" t="str">
        <f>VLOOKUP(C6,'Main Scores'!C:H,6,FALSE)</f>
        <v>Pairs</v>
      </c>
      <c r="K6" s="21">
        <f>VLOOKUP(C6,'Main Scores'!$C:$M,9,FALSE)</f>
        <v>0</v>
      </c>
      <c r="L6" s="21">
        <f>VLOOKUP($C6,'Main Scores'!$C:$M,10,FALSE)</f>
        <v>0</v>
      </c>
      <c r="M6" s="21">
        <f t="shared" si="0"/>
        <v>0</v>
      </c>
      <c r="N6" s="50" t="s">
        <v>330</v>
      </c>
      <c r="O6" s="22"/>
      <c r="P6" s="21" t="str">
        <f t="shared" si="2"/>
        <v>N</v>
      </c>
      <c r="Q6" s="54" t="e">
        <f>VLOOKUP(C6,'Main Scores'!C:N,12,FALSE)-N6</f>
        <v>#VALUE!</v>
      </c>
    </row>
    <row r="7" spans="1:19" x14ac:dyDescent="0.2">
      <c r="A7" s="17" t="s">
        <v>16</v>
      </c>
      <c r="B7" s="29">
        <v>0.34791666666666665</v>
      </c>
      <c r="C7" s="116">
        <v>64</v>
      </c>
      <c r="D7" s="117" t="str">
        <f>VLOOKUP(C7,'Main Scores'!C:D,2,FALSE)</f>
        <v>Bath</v>
      </c>
      <c r="E7" s="117">
        <f>VLOOKUP(C7,'Main Scores'!C:E,3,FALSE)</f>
        <v>2</v>
      </c>
      <c r="F7" s="117" t="str">
        <f>VLOOKUP(C7,'Main Scores'!C:F,4,FALSE)</f>
        <v>Sharon Blake</v>
      </c>
      <c r="G7" s="117" t="str">
        <f>VLOOKUP(C7,'Main Scores'!C:G,5,FALSE)</f>
        <v>Louistic Lounges</v>
      </c>
      <c r="H7" s="119" t="s">
        <v>43</v>
      </c>
      <c r="I7" s="119" t="s">
        <v>35</v>
      </c>
      <c r="J7" s="117" t="str">
        <f>VLOOKUP(C7,'Main Scores'!C:H,6,FALSE)</f>
        <v>Pairs</v>
      </c>
      <c r="K7" s="120">
        <f>VLOOKUP(C7,'Main Scores'!$C:$M,9,FALSE)</f>
        <v>56</v>
      </c>
      <c r="L7" s="120">
        <f>VLOOKUP($C7,'Main Scores'!$C:$M,10,FALSE)</f>
        <v>30.5</v>
      </c>
      <c r="M7" s="120">
        <f t="shared" si="0"/>
        <v>86.5</v>
      </c>
      <c r="N7" s="121">
        <f t="shared" si="1"/>
        <v>0.61785714285714288</v>
      </c>
      <c r="O7" s="133" t="s">
        <v>351</v>
      </c>
      <c r="P7" s="21" t="str">
        <f t="shared" si="2"/>
        <v>Y</v>
      </c>
      <c r="Q7" s="54">
        <f>VLOOKUP(C7,'Main Scores'!C:N,12,FALSE)-N7</f>
        <v>0</v>
      </c>
    </row>
    <row r="8" spans="1:19" ht="13.5" thickBot="1" x14ac:dyDescent="0.25">
      <c r="A8" s="17" t="s">
        <v>16</v>
      </c>
      <c r="B8" s="29">
        <v>0.37083333333333335</v>
      </c>
      <c r="C8" s="151">
        <v>65</v>
      </c>
      <c r="D8" s="137" t="str">
        <f>VLOOKUP(C8,'Main Scores'!C:D,2,FALSE)</f>
        <v>Bath</v>
      </c>
      <c r="E8" s="137">
        <f>VLOOKUP(C8,'Main Scores'!C:E,3,FALSE)</f>
        <v>2</v>
      </c>
      <c r="F8" s="137" t="str">
        <f>VLOOKUP(C8,'Main Scores'!C:F,4,FALSE)</f>
        <v>Jenny Watkins</v>
      </c>
      <c r="G8" s="137" t="str">
        <f>VLOOKUP(C8,'Main Scores'!C:G,5,FALSE)</f>
        <v>Rolex Free</v>
      </c>
      <c r="H8" s="139" t="s">
        <v>43</v>
      </c>
      <c r="I8" s="139" t="s">
        <v>35</v>
      </c>
      <c r="J8" s="137" t="str">
        <f>VLOOKUP(C8,'Main Scores'!C:H,6,FALSE)</f>
        <v>Pairs</v>
      </c>
      <c r="K8" s="31">
        <f>VLOOKUP(C8,'Main Scores'!$C:$M,9,FALSE)</f>
        <v>56</v>
      </c>
      <c r="L8" s="31">
        <f>VLOOKUP($C8,'Main Scores'!$C:$M,10,FALSE)</f>
        <v>30.5</v>
      </c>
      <c r="M8" s="31">
        <f t="shared" si="0"/>
        <v>86.5</v>
      </c>
      <c r="N8" s="140">
        <f t="shared" si="1"/>
        <v>0.61785714285714288</v>
      </c>
      <c r="O8" s="152"/>
      <c r="P8" s="21" t="str">
        <f t="shared" si="2"/>
        <v>N</v>
      </c>
      <c r="Q8" s="54">
        <f>VLOOKUP(C8,'Main Scores'!C:N,12,FALSE)-N8</f>
        <v>0</v>
      </c>
    </row>
    <row r="9" spans="1:19" x14ac:dyDescent="0.2">
      <c r="A9" s="17" t="s">
        <v>16</v>
      </c>
      <c r="B9" s="29">
        <v>0.37986111111111115</v>
      </c>
      <c r="C9" s="116">
        <v>66</v>
      </c>
      <c r="D9" s="117" t="str">
        <f>VLOOKUP(C9,'Main Scores'!C:D,2,FALSE)</f>
        <v>Wessex Gold</v>
      </c>
      <c r="E9" s="117" t="str">
        <f>VLOOKUP(C9,'Main Scores'!C:E,3,FALSE)</f>
        <v xml:space="preserve">Wessex Gold </v>
      </c>
      <c r="F9" s="117" t="str">
        <f>VLOOKUP(C9,'Main Scores'!C:F,4,FALSE)</f>
        <v>Joanna Howse</v>
      </c>
      <c r="G9" s="117" t="str">
        <f>VLOOKUP(C9,'Main Scores'!C:G,5,FALSE)</f>
        <v>Paulbeg Miss Miller</v>
      </c>
      <c r="H9" s="119" t="s">
        <v>43</v>
      </c>
      <c r="I9" s="119" t="s">
        <v>35</v>
      </c>
      <c r="J9" s="117" t="str">
        <f>VLOOKUP(C9,'Main Scores'!C:H,6,FALSE)</f>
        <v>Pairs</v>
      </c>
      <c r="K9" s="120">
        <f>VLOOKUP(C9,'Main Scores'!$C:$M,9,FALSE)</f>
        <v>61</v>
      </c>
      <c r="L9" s="120">
        <f>VLOOKUP($C9,'Main Scores'!$C:$M,10,FALSE)</f>
        <v>33.5</v>
      </c>
      <c r="M9" s="120">
        <f t="shared" si="0"/>
        <v>94.5</v>
      </c>
      <c r="N9" s="121">
        <f t="shared" si="1"/>
        <v>0.67500000000000004</v>
      </c>
      <c r="O9" s="133" t="s">
        <v>344</v>
      </c>
      <c r="P9" s="21" t="str">
        <f t="shared" si="2"/>
        <v>Y</v>
      </c>
      <c r="Q9" s="54">
        <f>VLOOKUP(C9,'Main Scores'!C:N,12,FALSE)-N9</f>
        <v>0</v>
      </c>
    </row>
    <row r="10" spans="1:19" ht="13.5" thickBot="1" x14ac:dyDescent="0.25">
      <c r="A10" s="17" t="s">
        <v>16</v>
      </c>
      <c r="B10" s="29">
        <v>0.3659722222222222</v>
      </c>
      <c r="C10" s="141">
        <v>67</v>
      </c>
      <c r="D10" s="126" t="str">
        <f>VLOOKUP(C10,'Main Scores'!C:D,2,FALSE)</f>
        <v>Wessex Gold</v>
      </c>
      <c r="E10" s="126" t="str">
        <f>VLOOKUP(C10,'Main Scores'!C:E,3,FALSE)</f>
        <v xml:space="preserve">Wessex Gold </v>
      </c>
      <c r="F10" s="126" t="str">
        <f>VLOOKUP(C10,'Main Scores'!C:F,4,FALSE)</f>
        <v>Abigale Evans</v>
      </c>
      <c r="G10" s="126" t="str">
        <f>VLOOKUP(C10,'Main Scores'!C:G,5,FALSE)</f>
        <v>Prince Zar</v>
      </c>
      <c r="H10" s="128" t="s">
        <v>43</v>
      </c>
      <c r="I10" s="128" t="s">
        <v>35</v>
      </c>
      <c r="J10" s="126" t="str">
        <f>VLOOKUP(C10,'Main Scores'!C:H,6,FALSE)</f>
        <v>Pairs</v>
      </c>
      <c r="K10" s="129">
        <f>VLOOKUP(C10,'Main Scores'!$C:$M,9,FALSE)</f>
        <v>61</v>
      </c>
      <c r="L10" s="129">
        <f>VLOOKUP($C10,'Main Scores'!$C:$M,10,FALSE)</f>
        <v>33.5</v>
      </c>
      <c r="M10" s="129">
        <f t="shared" si="0"/>
        <v>94.5</v>
      </c>
      <c r="N10" s="130">
        <f t="shared" si="1"/>
        <v>0.67500000000000004</v>
      </c>
      <c r="O10" s="135"/>
      <c r="P10" s="21" t="e">
        <f>IF(N10=#REF!,"Y","N")</f>
        <v>#REF!</v>
      </c>
      <c r="Q10" s="54">
        <f>VLOOKUP(C10,'Main Scores'!C:N,12,FALSE)-N10</f>
        <v>0</v>
      </c>
    </row>
    <row r="11" spans="1:19" x14ac:dyDescent="0.2">
      <c r="B11" s="3"/>
    </row>
  </sheetData>
  <sortState ref="A3:S16">
    <sortCondition ref="O3:O16"/>
  </sortState>
  <phoneticPr fontId="9" type="noConversion"/>
  <printOptions gridLines="1"/>
  <pageMargins left="0.25" right="0.25" top="0.75" bottom="0.75" header="0.3" footer="0.3"/>
  <pageSetup paperSize="9" scale="8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31</vt:i4>
      </vt:variant>
    </vt:vector>
  </HeadingPairs>
  <TitlesOfParts>
    <vt:vector size="47" baseType="lpstr">
      <vt:lpstr>Main Scores</vt:lpstr>
      <vt:lpstr>TEAMS - SENIOR - PRELIM</vt:lpstr>
      <vt:lpstr>TEAMS - SENIOR - OPEN</vt:lpstr>
      <vt:lpstr>TEAMS - SENIOR RT</vt:lpstr>
      <vt:lpstr>TEAMS - JUNIOR</vt:lpstr>
      <vt:lpstr>Arena A1 - Junior</vt:lpstr>
      <vt:lpstr>Arena A2 - BRC D3 (Snr)</vt:lpstr>
      <vt:lpstr>Arena A3 - BRC D3 (Snr)</vt:lpstr>
      <vt:lpstr>Arena A4 - Pairs</vt:lpstr>
      <vt:lpstr>Arena A4 - Prelim RT</vt:lpstr>
      <vt:lpstr>Arena A4 - Novice RT</vt:lpstr>
      <vt:lpstr>Arena A3 - N24</vt:lpstr>
      <vt:lpstr>Arena A3 - N30</vt:lpstr>
      <vt:lpstr>Arena A2 - N34</vt:lpstr>
      <vt:lpstr>Arena 5 - E45</vt:lpstr>
      <vt:lpstr>Arena 5 - M61</vt:lpstr>
      <vt:lpstr>'Arena 5 - E45'!Print_Area</vt:lpstr>
      <vt:lpstr>'Arena 5 - M61'!Print_Area</vt:lpstr>
      <vt:lpstr>'Arena A1 - Junior'!Print_Area</vt:lpstr>
      <vt:lpstr>'Arena A2 - BRC D3 (Snr)'!Print_Area</vt:lpstr>
      <vt:lpstr>'Arena A2 - N34'!Print_Area</vt:lpstr>
      <vt:lpstr>'Arena A3 - BRC D3 (Snr)'!Print_Area</vt:lpstr>
      <vt:lpstr>'Arena A3 - N24'!Print_Area</vt:lpstr>
      <vt:lpstr>'Arena A3 - N30'!Print_Area</vt:lpstr>
      <vt:lpstr>'Arena A4 - Novice RT'!Print_Area</vt:lpstr>
      <vt:lpstr>'Arena A4 - Pairs'!Print_Area</vt:lpstr>
      <vt:lpstr>'Arena A4 - Prelim RT'!Print_Area</vt:lpstr>
      <vt:lpstr>'TEAMS - JUNIOR'!Print_Area</vt:lpstr>
      <vt:lpstr>'TEAMS - SENIOR - OPEN'!Print_Area</vt:lpstr>
      <vt:lpstr>'TEAMS - SENIOR - PRELIM'!Print_Area</vt:lpstr>
      <vt:lpstr>'TEAMS - SENIOR RT'!Print_Area</vt:lpstr>
      <vt:lpstr>'Arena 5 - E45'!Print_Titles</vt:lpstr>
      <vt:lpstr>'Arena 5 - M61'!Print_Titles</vt:lpstr>
      <vt:lpstr>'Arena A1 - Junior'!Print_Titles</vt:lpstr>
      <vt:lpstr>'Arena A2 - BRC D3 (Snr)'!Print_Titles</vt:lpstr>
      <vt:lpstr>'Arena A2 - N34'!Print_Titles</vt:lpstr>
      <vt:lpstr>'Arena A3 - BRC D3 (Snr)'!Print_Titles</vt:lpstr>
      <vt:lpstr>'Arena A3 - N24'!Print_Titles</vt:lpstr>
      <vt:lpstr>'Arena A3 - N30'!Print_Titles</vt:lpstr>
      <vt:lpstr>'Arena A4 - Novice RT'!Print_Titles</vt:lpstr>
      <vt:lpstr>'Arena A4 - Pairs'!Print_Titles</vt:lpstr>
      <vt:lpstr>'Arena A4 - Prelim RT'!Print_Titles</vt:lpstr>
      <vt:lpstr>'Main Scores'!Print_Titles</vt:lpstr>
      <vt:lpstr>'TEAMS - JUNIOR'!Print_Titles</vt:lpstr>
      <vt:lpstr>'TEAMS - SENIOR - OPEN'!Print_Titles</vt:lpstr>
      <vt:lpstr>'TEAMS - SENIOR - PRELIM'!Print_Titles</vt:lpstr>
      <vt:lpstr>'TEAMS - SENIOR RT'!Print_Titles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jude matthews</dc:creator>
  <cp:lastModifiedBy>Shelagh Fishlock</cp:lastModifiedBy>
  <cp:lastPrinted>2015-07-12T20:11:34Z</cp:lastPrinted>
  <dcterms:created xsi:type="dcterms:W3CDTF">2014-10-20T12:18:39Z</dcterms:created>
  <dcterms:modified xsi:type="dcterms:W3CDTF">2015-07-13T10:23:41Z</dcterms:modified>
</cp:coreProperties>
</file>